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Sectoroverstijgend\Regres\Convenant UWV\"/>
    </mc:Choice>
  </mc:AlternateContent>
  <xr:revisionPtr revIDLastSave="0" documentId="8_{86344880-746F-4163-8D76-1C2816C3975B}" xr6:coauthVersionLast="47" xr6:coauthVersionMax="47" xr10:uidLastSave="{00000000-0000-0000-0000-000000000000}"/>
  <bookViews>
    <workbookView xWindow="-108" yWindow="-108" windowWidth="23256" windowHeight="12456" tabRatio="828" firstSheet="3" activeTab="3" xr2:uid="{00000000-000D-0000-FFFF-FFFF00000000}"/>
  </bookViews>
  <sheets>
    <sheet name="Besluiten" sheetId="10" state="hidden" r:id="rId1"/>
    <sheet name="Indexen" sheetId="12" state="hidden" r:id="rId2"/>
    <sheet name="Versies" sheetId="9" state="hidden" r:id="rId3"/>
    <sheet name="Invoer" sheetId="1" r:id="rId4"/>
    <sheet name="AOW" sheetId="14" state="hidden" r:id="rId5"/>
    <sheet name="Aantekeningen" sheetId="13" r:id="rId6"/>
  </sheets>
  <externalReferences>
    <externalReference r:id="rId7"/>
  </externalReferences>
  <definedNames>
    <definedName name="_xlnm._FilterDatabase" localSheetId="3" hidden="1">Invoer!$Z$10:$Z$11</definedName>
    <definedName name="_MailAutoSig" localSheetId="2">Versies!$A$144</definedName>
    <definedName name="_MailEndCompose" localSheetId="2">Versies!$A$1073</definedName>
    <definedName name="ABW_R251_tabel" localSheetId="0">Besluiten!$A$672</definedName>
    <definedName name="_xlnm.Print_Area" localSheetId="3">Invoer!$B$2:$G$49</definedName>
    <definedName name="bedrag">Invoer!$DH$7</definedName>
    <definedName name="d16e103" localSheetId="0">Besluiten!$A$811</definedName>
    <definedName name="d16e106" localSheetId="0">Besluiten!$A$871</definedName>
    <definedName name="d16e49" localSheetId="0">Besluiten!$A$799</definedName>
    <definedName name="d16e54" localSheetId="0">Besluiten!$A$800</definedName>
    <definedName name="d16e68" localSheetId="0">Besluiten!$A$803</definedName>
    <definedName name="d16e74" localSheetId="0">Besluiten!$A$805</definedName>
    <definedName name="d16e80" localSheetId="0">Besluiten!$A$807</definedName>
    <definedName name="d16e86" localSheetId="0">Besluiten!$A$809</definedName>
    <definedName name="d17e106" localSheetId="0">Besluiten!$A$1004</definedName>
    <definedName name="d17e107" localSheetId="0">Besluiten!$A$1155</definedName>
    <definedName name="d17e49" localSheetId="0">Besluiten!$A$978</definedName>
    <definedName name="d17e54" localSheetId="0">Besluiten!$A$980</definedName>
    <definedName name="d17e55" localSheetId="0">Besluiten!$A$1143</definedName>
    <definedName name="d17e64" localSheetId="0">Besluiten!$A$986</definedName>
    <definedName name="d17e65" localSheetId="0">Besluiten!$A$1146</definedName>
    <definedName name="d17e68" localSheetId="0">Besluiten!$A$986</definedName>
    <definedName name="d17e69" localSheetId="0">Besluiten!$A$1146</definedName>
    <definedName name="d17e74" localSheetId="0">Besluiten!$A$990</definedName>
    <definedName name="d17e75" localSheetId="0">Besluiten!$A$1148</definedName>
    <definedName name="d17e80" localSheetId="0">Besluiten!$A$994</definedName>
    <definedName name="d17e81" localSheetId="0">Besluiten!$A$1150</definedName>
    <definedName name="d17e86" localSheetId="0">Besluiten!$A$998</definedName>
    <definedName name="d17e87" localSheetId="0">Besluiten!$A$1152</definedName>
    <definedName name="euro">Invoer!$AC$126</definedName>
    <definedName name="GeboorteDatum">Invoer!$E$9</definedName>
    <definedName name="percentage">Invoer!$DH$11</definedName>
    <definedName name="schadedatum">[1]Journaal!$D$10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3" i="12" l="1"/>
  <c r="F73" i="12"/>
  <c r="D73" i="12"/>
  <c r="AE76" i="1"/>
  <c r="AE75" i="1"/>
  <c r="H72" i="12"/>
  <c r="H71" i="12"/>
  <c r="H70" i="12"/>
  <c r="H69" i="12"/>
  <c r="H68" i="12"/>
  <c r="H67" i="12"/>
  <c r="H66" i="12"/>
  <c r="H65" i="12"/>
  <c r="H64" i="12"/>
  <c r="H63" i="12"/>
  <c r="H62" i="12"/>
  <c r="D72" i="12"/>
  <c r="D122" i="12"/>
  <c r="F71" i="12"/>
  <c r="F69" i="12"/>
  <c r="D71" i="12"/>
  <c r="D70" i="12"/>
  <c r="CC580" i="1"/>
  <c r="CB580" i="1"/>
  <c r="CA580" i="1"/>
  <c r="BZ580" i="1"/>
  <c r="BY580" i="1"/>
  <c r="BX580" i="1"/>
  <c r="BW580" i="1"/>
  <c r="BV580" i="1"/>
  <c r="BU580" i="1"/>
  <c r="BT580" i="1"/>
  <c r="BS580" i="1"/>
  <c r="BR580" i="1"/>
  <c r="BQ580" i="1"/>
  <c r="BP580" i="1"/>
  <c r="BO580" i="1"/>
  <c r="BN580" i="1"/>
  <c r="BM580" i="1"/>
  <c r="BL580" i="1"/>
  <c r="BK580" i="1"/>
  <c r="CC571" i="1"/>
  <c r="CB571" i="1"/>
  <c r="CA571" i="1"/>
  <c r="CA617" i="1" s="1"/>
  <c r="BZ571" i="1"/>
  <c r="BY571" i="1"/>
  <c r="BX571" i="1"/>
  <c r="BW571" i="1"/>
  <c r="BV571" i="1"/>
  <c r="BV617" i="1" s="1"/>
  <c r="BU571" i="1"/>
  <c r="BT571" i="1"/>
  <c r="BS571" i="1"/>
  <c r="BR571" i="1"/>
  <c r="BR617" i="1" s="1"/>
  <c r="BQ571" i="1"/>
  <c r="BQ617" i="1" s="1"/>
  <c r="BP571" i="1"/>
  <c r="BP617" i="1" s="1"/>
  <c r="BO571" i="1"/>
  <c r="BO617" i="1" s="1"/>
  <c r="BN571" i="1"/>
  <c r="BN617" i="1" s="1"/>
  <c r="BM571" i="1"/>
  <c r="BL571" i="1"/>
  <c r="BL617" i="1" s="1"/>
  <c r="BK571" i="1"/>
  <c r="CC562" i="1"/>
  <c r="CC608" i="1" s="1"/>
  <c r="CB562" i="1"/>
  <c r="CB608" i="1" s="1"/>
  <c r="CA562" i="1"/>
  <c r="BZ562" i="1"/>
  <c r="BZ608" i="1" s="1"/>
  <c r="BY562" i="1"/>
  <c r="BY608" i="1" s="1"/>
  <c r="BX562" i="1"/>
  <c r="BX608" i="1" s="1"/>
  <c r="BW562" i="1"/>
  <c r="BW608" i="1" s="1"/>
  <c r="BV562" i="1"/>
  <c r="BV608" i="1" s="1"/>
  <c r="BU562" i="1"/>
  <c r="BU608" i="1" s="1"/>
  <c r="BT562" i="1"/>
  <c r="BS562" i="1"/>
  <c r="BS608" i="1" s="1"/>
  <c r="BR562" i="1"/>
  <c r="BR608" i="1" s="1"/>
  <c r="BQ562" i="1"/>
  <c r="BQ608" i="1" s="1"/>
  <c r="BP562" i="1"/>
  <c r="BP608" i="1" s="1"/>
  <c r="BO562" i="1"/>
  <c r="BN562" i="1"/>
  <c r="BN608" i="1" s="1"/>
  <c r="BM562" i="1"/>
  <c r="BL562" i="1"/>
  <c r="BK562" i="1"/>
  <c r="CC553" i="1"/>
  <c r="CB553" i="1"/>
  <c r="CA553" i="1"/>
  <c r="BZ553" i="1"/>
  <c r="BY553" i="1"/>
  <c r="BX553" i="1"/>
  <c r="BW553" i="1"/>
  <c r="BV553" i="1"/>
  <c r="BU553" i="1"/>
  <c r="BT553" i="1"/>
  <c r="BS553" i="1"/>
  <c r="BR553" i="1"/>
  <c r="BQ553" i="1"/>
  <c r="BP553" i="1"/>
  <c r="BO553" i="1"/>
  <c r="BN553" i="1"/>
  <c r="BM553" i="1"/>
  <c r="BL553" i="1"/>
  <c r="BK553" i="1"/>
  <c r="AJ33" i="1"/>
  <c r="AJ34" i="1" s="1"/>
  <c r="AJ29" i="1"/>
  <c r="AM595" i="1"/>
  <c r="BV620" i="1"/>
  <c r="BU620" i="1"/>
  <c r="BT620" i="1"/>
  <c r="BS620" i="1"/>
  <c r="BR620" i="1"/>
  <c r="BJ620" i="1"/>
  <c r="BI620" i="1"/>
  <c r="BH620" i="1"/>
  <c r="BG620" i="1"/>
  <c r="BF620" i="1"/>
  <c r="AX620" i="1"/>
  <c r="AW620" i="1"/>
  <c r="AT620" i="1"/>
  <c r="AQ620" i="1"/>
  <c r="AP620" i="1"/>
  <c r="BF619" i="1"/>
  <c r="AU619" i="1"/>
  <c r="AS619" i="1"/>
  <c r="AN619" i="1"/>
  <c r="CB618" i="1"/>
  <c r="CA618" i="1"/>
  <c r="BR618" i="1"/>
  <c r="BL618" i="1"/>
  <c r="BK618" i="1"/>
  <c r="BJ618" i="1"/>
  <c r="BI618" i="1"/>
  <c r="BF618" i="1"/>
  <c r="BD618" i="1"/>
  <c r="AR618" i="1"/>
  <c r="AQ618" i="1"/>
  <c r="AP618" i="1"/>
  <c r="AO618" i="1"/>
  <c r="AN618" i="1"/>
  <c r="CC617" i="1"/>
  <c r="BU617" i="1"/>
  <c r="BF617" i="1"/>
  <c r="BE617" i="1"/>
  <c r="BD617" i="1"/>
  <c r="BC617" i="1"/>
  <c r="AZ617" i="1"/>
  <c r="AX617" i="1"/>
  <c r="AN617" i="1"/>
  <c r="BF616" i="1"/>
  <c r="BB616" i="1"/>
  <c r="BA616" i="1"/>
  <c r="AX616" i="1"/>
  <c r="AT616" i="1"/>
  <c r="AR616" i="1"/>
  <c r="BJ615" i="1"/>
  <c r="BI615" i="1"/>
  <c r="BH615" i="1"/>
  <c r="BG615" i="1"/>
  <c r="BF615" i="1"/>
  <c r="BE615" i="1"/>
  <c r="BD615" i="1"/>
  <c r="AZ615" i="1"/>
  <c r="AV615" i="1"/>
  <c r="AU615" i="1"/>
  <c r="AN615" i="1"/>
  <c r="AO613" i="1"/>
  <c r="AP613" i="1" s="1"/>
  <c r="AQ613" i="1" s="1"/>
  <c r="AR613" i="1" s="1"/>
  <c r="AS613" i="1" s="1"/>
  <c r="AT613" i="1" s="1"/>
  <c r="AU613" i="1" s="1"/>
  <c r="AV613" i="1" s="1"/>
  <c r="AW613" i="1" s="1"/>
  <c r="AX613" i="1" s="1"/>
  <c r="AY613" i="1" s="1"/>
  <c r="AZ613" i="1" s="1"/>
  <c r="BA613" i="1" s="1"/>
  <c r="BB613" i="1" s="1"/>
  <c r="BC613" i="1" s="1"/>
  <c r="BD613" i="1" s="1"/>
  <c r="BE613" i="1" s="1"/>
  <c r="BF613" i="1" s="1"/>
  <c r="BG613" i="1" s="1"/>
  <c r="BH613" i="1" s="1"/>
  <c r="BI613" i="1" s="1"/>
  <c r="BJ613" i="1" s="1"/>
  <c r="BK613" i="1" s="1"/>
  <c r="BL613" i="1" s="1"/>
  <c r="BM613" i="1" s="1"/>
  <c r="BN613" i="1" s="1"/>
  <c r="BO613" i="1" s="1"/>
  <c r="BP613" i="1" s="1"/>
  <c r="BQ613" i="1" s="1"/>
  <c r="BR613" i="1" s="1"/>
  <c r="BS613" i="1" s="1"/>
  <c r="BT613" i="1" s="1"/>
  <c r="BU613" i="1" s="1"/>
  <c r="BV613" i="1" s="1"/>
  <c r="BW613" i="1" s="1"/>
  <c r="BX613" i="1" s="1"/>
  <c r="BY613" i="1" s="1"/>
  <c r="BZ613" i="1" s="1"/>
  <c r="CA613" i="1" s="1"/>
  <c r="CB613" i="1" s="1"/>
  <c r="CC613" i="1" s="1"/>
  <c r="CC611" i="1"/>
  <c r="BR611" i="1"/>
  <c r="BQ611" i="1"/>
  <c r="BP611" i="1"/>
  <c r="BO611" i="1"/>
  <c r="BN611" i="1"/>
  <c r="BM611" i="1"/>
  <c r="BI611" i="1"/>
  <c r="BH611" i="1"/>
  <c r="AW611" i="1"/>
  <c r="AV611" i="1"/>
  <c r="AU611" i="1"/>
  <c r="AR611" i="1"/>
  <c r="AQ611" i="1"/>
  <c r="BG610" i="1"/>
  <c r="BF610" i="1"/>
  <c r="AU610" i="1"/>
  <c r="AQ610" i="1"/>
  <c r="AP610" i="1"/>
  <c r="AO610" i="1"/>
  <c r="AN610" i="1"/>
  <c r="CC609" i="1"/>
  <c r="CA609" i="1"/>
  <c r="BU609" i="1"/>
  <c r="BT609" i="1"/>
  <c r="BS609" i="1"/>
  <c r="BR609" i="1"/>
  <c r="BQ609" i="1"/>
  <c r="BP609" i="1"/>
  <c r="BO609" i="1"/>
  <c r="BN609" i="1"/>
  <c r="BI609" i="1"/>
  <c r="BF609" i="1"/>
  <c r="BE609" i="1"/>
  <c r="BC609" i="1"/>
  <c r="BB609" i="1"/>
  <c r="BA609" i="1"/>
  <c r="AW609" i="1"/>
  <c r="AV609" i="1"/>
  <c r="AQ609" i="1"/>
  <c r="AP609" i="1"/>
  <c r="AO609" i="1"/>
  <c r="CA608" i="1"/>
  <c r="BT608" i="1"/>
  <c r="BM608" i="1"/>
  <c r="BL608" i="1"/>
  <c r="BK608" i="1"/>
  <c r="BJ608" i="1"/>
  <c r="BI608" i="1"/>
  <c r="BC608" i="1"/>
  <c r="AW608" i="1"/>
  <c r="AV608" i="1"/>
  <c r="AU608" i="1"/>
  <c r="AQ608" i="1"/>
  <c r="BI607" i="1"/>
  <c r="BH607" i="1"/>
  <c r="BC607" i="1"/>
  <c r="AW607" i="1"/>
  <c r="AV607" i="1"/>
  <c r="AU607" i="1"/>
  <c r="AT607" i="1"/>
  <c r="AS607" i="1"/>
  <c r="AP607" i="1"/>
  <c r="AO607" i="1"/>
  <c r="AN607" i="1"/>
  <c r="BI606" i="1"/>
  <c r="BC606" i="1"/>
  <c r="AW606" i="1"/>
  <c r="AV606" i="1"/>
  <c r="AQ606" i="1"/>
  <c r="AP606" i="1"/>
  <c r="AO606" i="1"/>
  <c r="AN606" i="1"/>
  <c r="AO604" i="1"/>
  <c r="AP604" i="1" s="1"/>
  <c r="AQ604" i="1" s="1"/>
  <c r="AR604" i="1" s="1"/>
  <c r="AS604" i="1" s="1"/>
  <c r="AT604" i="1" s="1"/>
  <c r="AU604" i="1" s="1"/>
  <c r="AV604" i="1" s="1"/>
  <c r="AW604" i="1" s="1"/>
  <c r="AX604" i="1" s="1"/>
  <c r="AY604" i="1" s="1"/>
  <c r="AZ604" i="1" s="1"/>
  <c r="BA604" i="1" s="1"/>
  <c r="BB604" i="1" s="1"/>
  <c r="BC604" i="1" s="1"/>
  <c r="BD604" i="1" s="1"/>
  <c r="BE604" i="1" s="1"/>
  <c r="BF604" i="1" s="1"/>
  <c r="BG604" i="1" s="1"/>
  <c r="BH604" i="1" s="1"/>
  <c r="BI604" i="1" s="1"/>
  <c r="BJ604" i="1" s="1"/>
  <c r="BK604" i="1" s="1"/>
  <c r="BL604" i="1" s="1"/>
  <c r="BM604" i="1" s="1"/>
  <c r="BN604" i="1" s="1"/>
  <c r="BO604" i="1" s="1"/>
  <c r="BP604" i="1" s="1"/>
  <c r="BQ604" i="1" s="1"/>
  <c r="BR604" i="1" s="1"/>
  <c r="BS604" i="1" s="1"/>
  <c r="BT604" i="1" s="1"/>
  <c r="BU604" i="1" s="1"/>
  <c r="BV604" i="1" s="1"/>
  <c r="BW604" i="1" s="1"/>
  <c r="BX604" i="1" s="1"/>
  <c r="BY604" i="1" s="1"/>
  <c r="BZ604" i="1" s="1"/>
  <c r="CA604" i="1" s="1"/>
  <c r="CB604" i="1" s="1"/>
  <c r="CC604" i="1" s="1"/>
  <c r="AO595" i="1"/>
  <c r="AP595" i="1" s="1"/>
  <c r="AQ595" i="1" s="1"/>
  <c r="AR595" i="1" s="1"/>
  <c r="AS595" i="1" s="1"/>
  <c r="AT595" i="1" s="1"/>
  <c r="AU595" i="1" s="1"/>
  <c r="AV595" i="1" s="1"/>
  <c r="AW595" i="1" s="1"/>
  <c r="AX595" i="1" s="1"/>
  <c r="AY595" i="1" s="1"/>
  <c r="AZ595" i="1" s="1"/>
  <c r="BA595" i="1" s="1"/>
  <c r="BB595" i="1" s="1"/>
  <c r="BC595" i="1" s="1"/>
  <c r="BD595" i="1" s="1"/>
  <c r="BE595" i="1" s="1"/>
  <c r="BF595" i="1" s="1"/>
  <c r="BG595" i="1" s="1"/>
  <c r="BH595" i="1" s="1"/>
  <c r="BI595" i="1" s="1"/>
  <c r="BJ595" i="1" s="1"/>
  <c r="BK595" i="1" s="1"/>
  <c r="BL595" i="1" s="1"/>
  <c r="BM595" i="1" s="1"/>
  <c r="BN595" i="1" s="1"/>
  <c r="BO595" i="1" s="1"/>
  <c r="BP595" i="1" s="1"/>
  <c r="BQ595" i="1" s="1"/>
  <c r="BR595" i="1" s="1"/>
  <c r="BS595" i="1" s="1"/>
  <c r="BT595" i="1" s="1"/>
  <c r="BU595" i="1" s="1"/>
  <c r="BV595" i="1" s="1"/>
  <c r="BW595" i="1" s="1"/>
  <c r="BX595" i="1" s="1"/>
  <c r="BY595" i="1" s="1"/>
  <c r="BZ595" i="1" s="1"/>
  <c r="CA595" i="1" s="1"/>
  <c r="CB595" i="1" s="1"/>
  <c r="CC595" i="1" s="1"/>
  <c r="CC592" i="1"/>
  <c r="CB592" i="1"/>
  <c r="BZ592" i="1"/>
  <c r="BV592" i="1"/>
  <c r="BR592" i="1"/>
  <c r="BQ592" i="1"/>
  <c r="BP592" i="1"/>
  <c r="BN592" i="1"/>
  <c r="BM592" i="1"/>
  <c r="BK592" i="1"/>
  <c r="BJ592" i="1"/>
  <c r="BI592" i="1"/>
  <c r="BD592" i="1"/>
  <c r="AX592" i="1"/>
  <c r="AW592" i="1"/>
  <c r="AV592" i="1"/>
  <c r="AU592" i="1"/>
  <c r="AT592" i="1"/>
  <c r="AS592" i="1"/>
  <c r="AR592" i="1"/>
  <c r="AQ592" i="1"/>
  <c r="AP592" i="1"/>
  <c r="AO592" i="1"/>
  <c r="AN592" i="1"/>
  <c r="BG591" i="1"/>
  <c r="BH591" i="1" s="1"/>
  <c r="BI591" i="1" s="1"/>
  <c r="BK591" i="1" s="1"/>
  <c r="BL591" i="1" s="1"/>
  <c r="BM591" i="1" s="1"/>
  <c r="BN591" i="1" s="1"/>
  <c r="BO591" i="1" s="1"/>
  <c r="BP591" i="1" s="1"/>
  <c r="BQ591" i="1" s="1"/>
  <c r="BR591" i="1" s="1"/>
  <c r="BS591" i="1" s="1"/>
  <c r="BT591" i="1" s="1"/>
  <c r="BU591" i="1" s="1"/>
  <c r="BV591" i="1" s="1"/>
  <c r="BW591" i="1" s="1"/>
  <c r="BX591" i="1" s="1"/>
  <c r="BY591" i="1" s="1"/>
  <c r="BZ591" i="1" s="1"/>
  <c r="CA591" i="1" s="1"/>
  <c r="CB591" i="1" s="1"/>
  <c r="CC591" i="1" s="1"/>
  <c r="BC591" i="1"/>
  <c r="BD591" i="1" s="1"/>
  <c r="BE591" i="1" s="1"/>
  <c r="BB591" i="1"/>
  <c r="AW591" i="1"/>
  <c r="AX591" i="1" s="1"/>
  <c r="AY591" i="1" s="1"/>
  <c r="AZ591" i="1" s="1"/>
  <c r="BA591" i="1" s="1"/>
  <c r="AV591" i="1"/>
  <c r="AT591" i="1"/>
  <c r="AS591" i="1"/>
  <c r="AR591" i="1"/>
  <c r="AQ591" i="1"/>
  <c r="AP591" i="1"/>
  <c r="AO591" i="1"/>
  <c r="AN591" i="1"/>
  <c r="CC590" i="1"/>
  <c r="CB590" i="1"/>
  <c r="CA590" i="1"/>
  <c r="BZ590" i="1"/>
  <c r="BX590" i="1"/>
  <c r="BT590" i="1"/>
  <c r="BQ590" i="1"/>
  <c r="BP590" i="1"/>
  <c r="BO590" i="1"/>
  <c r="BN590" i="1"/>
  <c r="BH590" i="1"/>
  <c r="BF590" i="1"/>
  <c r="BD590" i="1"/>
  <c r="BC590" i="1"/>
  <c r="AV590" i="1"/>
  <c r="AT590" i="1"/>
  <c r="AS590" i="1"/>
  <c r="AR590" i="1"/>
  <c r="AQ590" i="1"/>
  <c r="AP590" i="1"/>
  <c r="AO590" i="1"/>
  <c r="AN590" i="1"/>
  <c r="AT589" i="1"/>
  <c r="AU589" i="1" s="1"/>
  <c r="AV589" i="1" s="1"/>
  <c r="AW589" i="1" s="1"/>
  <c r="AX589" i="1" s="1"/>
  <c r="AY589" i="1" s="1"/>
  <c r="AZ589" i="1" s="1"/>
  <c r="BA589" i="1" s="1"/>
  <c r="BB589" i="1" s="1"/>
  <c r="BC589" i="1" s="1"/>
  <c r="BD589" i="1" s="1"/>
  <c r="BE589" i="1" s="1"/>
  <c r="BF589" i="1" s="1"/>
  <c r="BG589" i="1" s="1"/>
  <c r="BH589" i="1" s="1"/>
  <c r="BI589" i="1" s="1"/>
  <c r="BK589" i="1" s="1"/>
  <c r="BL589" i="1" s="1"/>
  <c r="BM589" i="1" s="1"/>
  <c r="BN589" i="1" s="1"/>
  <c r="BO589" i="1" s="1"/>
  <c r="BP589" i="1" s="1"/>
  <c r="BQ589" i="1" s="1"/>
  <c r="BR589" i="1" s="1"/>
  <c r="BS589" i="1" s="1"/>
  <c r="BT589" i="1" s="1"/>
  <c r="BU589" i="1" s="1"/>
  <c r="BV589" i="1" s="1"/>
  <c r="BW589" i="1" s="1"/>
  <c r="BX589" i="1" s="1"/>
  <c r="BY589" i="1" s="1"/>
  <c r="BZ589" i="1" s="1"/>
  <c r="CA589" i="1" s="1"/>
  <c r="CB589" i="1" s="1"/>
  <c r="CC589" i="1" s="1"/>
  <c r="AS589" i="1"/>
  <c r="AR589" i="1"/>
  <c r="AQ589" i="1"/>
  <c r="AP589" i="1"/>
  <c r="AO589" i="1"/>
  <c r="AN589" i="1"/>
  <c r="BH588" i="1"/>
  <c r="BF588" i="1"/>
  <c r="BE588" i="1"/>
  <c r="BD588" i="1"/>
  <c r="BC588" i="1"/>
  <c r="BB588" i="1"/>
  <c r="AV588" i="1"/>
  <c r="AT588" i="1"/>
  <c r="AS588" i="1"/>
  <c r="AR588" i="1"/>
  <c r="AQ588" i="1"/>
  <c r="AP588" i="1"/>
  <c r="AO588" i="1"/>
  <c r="AN588" i="1"/>
  <c r="BJ587" i="1"/>
  <c r="BI587" i="1"/>
  <c r="BB587" i="1"/>
  <c r="AZ587" i="1"/>
  <c r="AY587" i="1"/>
  <c r="AX587" i="1"/>
  <c r="AW587" i="1"/>
  <c r="AT587" i="1"/>
  <c r="AS587" i="1"/>
  <c r="AR587" i="1"/>
  <c r="AQ587" i="1"/>
  <c r="AP587" i="1"/>
  <c r="AO587" i="1"/>
  <c r="AN587" i="1"/>
  <c r="AO586" i="1"/>
  <c r="AP586" i="1" s="1"/>
  <c r="AQ586" i="1" s="1"/>
  <c r="AR586" i="1" s="1"/>
  <c r="AS586" i="1" s="1"/>
  <c r="AT586" i="1" s="1"/>
  <c r="AU586" i="1" s="1"/>
  <c r="AV586" i="1" s="1"/>
  <c r="AW586" i="1" s="1"/>
  <c r="AX586" i="1" s="1"/>
  <c r="AY586" i="1" s="1"/>
  <c r="AZ586" i="1" s="1"/>
  <c r="BA586" i="1" s="1"/>
  <c r="BB586" i="1" s="1"/>
  <c r="BC586" i="1" s="1"/>
  <c r="BD586" i="1" s="1"/>
  <c r="BE586" i="1" s="1"/>
  <c r="BF586" i="1" s="1"/>
  <c r="BG586" i="1" s="1"/>
  <c r="BH586" i="1" s="1"/>
  <c r="BI586" i="1" s="1"/>
  <c r="BJ586" i="1" s="1"/>
  <c r="BK586" i="1" s="1"/>
  <c r="BL586" i="1" s="1"/>
  <c r="BM586" i="1" s="1"/>
  <c r="BN586" i="1" s="1"/>
  <c r="BO586" i="1" s="1"/>
  <c r="BP586" i="1" s="1"/>
  <c r="BQ586" i="1" s="1"/>
  <c r="BR586" i="1" s="1"/>
  <c r="BS586" i="1" s="1"/>
  <c r="BT586" i="1" s="1"/>
  <c r="BU586" i="1" s="1"/>
  <c r="BV586" i="1" s="1"/>
  <c r="BW586" i="1" s="1"/>
  <c r="BX586" i="1" s="1"/>
  <c r="BY586" i="1" s="1"/>
  <c r="BZ586" i="1" s="1"/>
  <c r="CA586" i="1" s="1"/>
  <c r="CB586" i="1" s="1"/>
  <c r="CC586" i="1" s="1"/>
  <c r="AU585" i="1"/>
  <c r="AV585" i="1" s="1"/>
  <c r="AW585" i="1" s="1"/>
  <c r="AX585" i="1" s="1"/>
  <c r="AY585" i="1" s="1"/>
  <c r="AZ585" i="1" s="1"/>
  <c r="BA585" i="1" s="1"/>
  <c r="BB585" i="1" s="1"/>
  <c r="BC585" i="1" s="1"/>
  <c r="BD585" i="1" s="1"/>
  <c r="BE585" i="1" s="1"/>
  <c r="BF585" i="1" s="1"/>
  <c r="BG585" i="1" s="1"/>
  <c r="BH585" i="1" s="1"/>
  <c r="BI585" i="1" s="1"/>
  <c r="BJ585" i="1" s="1"/>
  <c r="BK585" i="1" s="1"/>
  <c r="BL585" i="1" s="1"/>
  <c r="BM585" i="1" s="1"/>
  <c r="BN585" i="1" s="1"/>
  <c r="BO585" i="1" s="1"/>
  <c r="BP585" i="1" s="1"/>
  <c r="BQ585" i="1" s="1"/>
  <c r="BR585" i="1" s="1"/>
  <c r="BS585" i="1" s="1"/>
  <c r="BT585" i="1" s="1"/>
  <c r="BU585" i="1" s="1"/>
  <c r="BV585" i="1" s="1"/>
  <c r="BW585" i="1" s="1"/>
  <c r="BX585" i="1" s="1"/>
  <c r="BY585" i="1" s="1"/>
  <c r="BZ585" i="1" s="1"/>
  <c r="CA585" i="1" s="1"/>
  <c r="CB585" i="1" s="1"/>
  <c r="CC585" i="1" s="1"/>
  <c r="AO585" i="1"/>
  <c r="AP585" i="1" s="1"/>
  <c r="AQ585" i="1" s="1"/>
  <c r="AR585" i="1" s="1"/>
  <c r="AS585" i="1" s="1"/>
  <c r="AT585" i="1" s="1"/>
  <c r="CC583" i="1"/>
  <c r="CB583" i="1"/>
  <c r="CA583" i="1"/>
  <c r="CA592" i="1" s="1"/>
  <c r="BZ583" i="1"/>
  <c r="BY583" i="1"/>
  <c r="BY592" i="1" s="1"/>
  <c r="BX583" i="1"/>
  <c r="BX592" i="1" s="1"/>
  <c r="BW583" i="1"/>
  <c r="BW592" i="1" s="1"/>
  <c r="BV583" i="1"/>
  <c r="BU583" i="1"/>
  <c r="BU592" i="1" s="1"/>
  <c r="BT583" i="1"/>
  <c r="BT592" i="1" s="1"/>
  <c r="BS583" i="1"/>
  <c r="BS592" i="1" s="1"/>
  <c r="BR583" i="1"/>
  <c r="BQ583" i="1"/>
  <c r="BP583" i="1"/>
  <c r="BO583" i="1"/>
  <c r="BO592" i="1" s="1"/>
  <c r="BN583" i="1"/>
  <c r="BM583" i="1"/>
  <c r="BL583" i="1"/>
  <c r="BL592" i="1" s="1"/>
  <c r="BK583" i="1"/>
  <c r="BJ583" i="1"/>
  <c r="BI583" i="1"/>
  <c r="BH583" i="1"/>
  <c r="BH592" i="1" s="1"/>
  <c r="BG583" i="1"/>
  <c r="BG592" i="1" s="1"/>
  <c r="BF583" i="1"/>
  <c r="BF592" i="1" s="1"/>
  <c r="BE583" i="1"/>
  <c r="BE592" i="1" s="1"/>
  <c r="BD583" i="1"/>
  <c r="BC583" i="1"/>
  <c r="BC592" i="1" s="1"/>
  <c r="BB583" i="1"/>
  <c r="BB592" i="1" s="1"/>
  <c r="BA583" i="1"/>
  <c r="BA592" i="1" s="1"/>
  <c r="AZ583" i="1"/>
  <c r="AZ592" i="1" s="1"/>
  <c r="AY583" i="1"/>
  <c r="AY592" i="1" s="1"/>
  <c r="AX583" i="1"/>
  <c r="AW583" i="1"/>
  <c r="AV583" i="1"/>
  <c r="AU583" i="1"/>
  <c r="AT583" i="1"/>
  <c r="AS583" i="1"/>
  <c r="AR583" i="1"/>
  <c r="AQ583" i="1"/>
  <c r="AP583" i="1"/>
  <c r="AO583" i="1"/>
  <c r="AN583" i="1"/>
  <c r="BG582" i="1"/>
  <c r="BH582" i="1" s="1"/>
  <c r="BI582" i="1" s="1"/>
  <c r="BK582" i="1" s="1"/>
  <c r="BL582" i="1" s="1"/>
  <c r="BM582" i="1" s="1"/>
  <c r="BN582" i="1" s="1"/>
  <c r="BO582" i="1" s="1"/>
  <c r="BP582" i="1" s="1"/>
  <c r="BQ582" i="1" s="1"/>
  <c r="BR582" i="1" s="1"/>
  <c r="BS582" i="1" s="1"/>
  <c r="BT582" i="1" s="1"/>
  <c r="BU582" i="1" s="1"/>
  <c r="BV582" i="1" s="1"/>
  <c r="BW582" i="1" s="1"/>
  <c r="BX582" i="1" s="1"/>
  <c r="BY582" i="1" s="1"/>
  <c r="BZ582" i="1" s="1"/>
  <c r="CA582" i="1" s="1"/>
  <c r="CB582" i="1" s="1"/>
  <c r="CC582" i="1" s="1"/>
  <c r="AT582" i="1"/>
  <c r="AS582" i="1"/>
  <c r="AR582" i="1"/>
  <c r="AQ582" i="1"/>
  <c r="AP582" i="1"/>
  <c r="AO582" i="1"/>
  <c r="AN582" i="1"/>
  <c r="CC581" i="1"/>
  <c r="CB581" i="1"/>
  <c r="CA581" i="1"/>
  <c r="BZ581" i="1"/>
  <c r="BY581" i="1"/>
  <c r="BY590" i="1" s="1"/>
  <c r="BX581" i="1"/>
  <c r="BW581" i="1"/>
  <c r="BW590" i="1" s="1"/>
  <c r="BV581" i="1"/>
  <c r="BV590" i="1" s="1"/>
  <c r="BU581" i="1"/>
  <c r="BU590" i="1" s="1"/>
  <c r="BT581" i="1"/>
  <c r="BS581" i="1"/>
  <c r="BS590" i="1" s="1"/>
  <c r="BR581" i="1"/>
  <c r="BR590" i="1" s="1"/>
  <c r="BQ581" i="1"/>
  <c r="BP581" i="1"/>
  <c r="BO581" i="1"/>
  <c r="BN581" i="1"/>
  <c r="BM581" i="1"/>
  <c r="BM590" i="1" s="1"/>
  <c r="BL581" i="1"/>
  <c r="BL590" i="1" s="1"/>
  <c r="BK581" i="1"/>
  <c r="BK590" i="1" s="1"/>
  <c r="BJ581" i="1"/>
  <c r="BJ590" i="1" s="1"/>
  <c r="BI581" i="1"/>
  <c r="BI590" i="1" s="1"/>
  <c r="BH581" i="1"/>
  <c r="BG581" i="1"/>
  <c r="BG590" i="1" s="1"/>
  <c r="BF581" i="1"/>
  <c r="BE581" i="1"/>
  <c r="BE590" i="1" s="1"/>
  <c r="BD581" i="1"/>
  <c r="BC581" i="1"/>
  <c r="BB581" i="1"/>
  <c r="BB590" i="1" s="1"/>
  <c r="BA581" i="1"/>
  <c r="BA590" i="1" s="1"/>
  <c r="AZ581" i="1"/>
  <c r="AZ590" i="1" s="1"/>
  <c r="AY581" i="1"/>
  <c r="AY590" i="1" s="1"/>
  <c r="AX581" i="1"/>
  <c r="AX590" i="1" s="1"/>
  <c r="AW581" i="1"/>
  <c r="AW590" i="1" s="1"/>
  <c r="AV581" i="1"/>
  <c r="AU581" i="1"/>
  <c r="AU590" i="1" s="1"/>
  <c r="AT581" i="1"/>
  <c r="AS581" i="1"/>
  <c r="AR581" i="1"/>
  <c r="AQ581" i="1"/>
  <c r="AP581" i="1"/>
  <c r="AO581" i="1"/>
  <c r="AN581" i="1"/>
  <c r="AS580" i="1"/>
  <c r="AR580" i="1"/>
  <c r="AQ580" i="1"/>
  <c r="AP580" i="1"/>
  <c r="AO580" i="1"/>
  <c r="AN580" i="1"/>
  <c r="BJ579" i="1"/>
  <c r="BJ588" i="1" s="1"/>
  <c r="BI579" i="1"/>
  <c r="BI588" i="1" s="1"/>
  <c r="BH579" i="1"/>
  <c r="BG579" i="1"/>
  <c r="BG588" i="1" s="1"/>
  <c r="BF579" i="1"/>
  <c r="BE579" i="1"/>
  <c r="BD579" i="1"/>
  <c r="BC579" i="1"/>
  <c r="BB579" i="1"/>
  <c r="BA579" i="1"/>
  <c r="BA588" i="1" s="1"/>
  <c r="AZ579" i="1"/>
  <c r="AZ588" i="1" s="1"/>
  <c r="AY579" i="1"/>
  <c r="AY588" i="1" s="1"/>
  <c r="AX579" i="1"/>
  <c r="AX588" i="1" s="1"/>
  <c r="AW579" i="1"/>
  <c r="AW588" i="1" s="1"/>
  <c r="AV579" i="1"/>
  <c r="AU579" i="1"/>
  <c r="AU588" i="1" s="1"/>
  <c r="AT579" i="1"/>
  <c r="AS579" i="1"/>
  <c r="AR579" i="1"/>
  <c r="AQ579" i="1"/>
  <c r="AP579" i="1"/>
  <c r="AO579" i="1"/>
  <c r="AN579" i="1"/>
  <c r="BJ578" i="1"/>
  <c r="BI578" i="1"/>
  <c r="BH578" i="1"/>
  <c r="BH587" i="1" s="1"/>
  <c r="BG578" i="1"/>
  <c r="BG587" i="1" s="1"/>
  <c r="BF578" i="1"/>
  <c r="BF587" i="1" s="1"/>
  <c r="BE578" i="1"/>
  <c r="BE587" i="1" s="1"/>
  <c r="BD578" i="1"/>
  <c r="BD587" i="1" s="1"/>
  <c r="BC578" i="1"/>
  <c r="BC587" i="1" s="1"/>
  <c r="BB578" i="1"/>
  <c r="BA578" i="1"/>
  <c r="BA587" i="1" s="1"/>
  <c r="AZ578" i="1"/>
  <c r="AY578" i="1"/>
  <c r="AX578" i="1"/>
  <c r="AW578" i="1"/>
  <c r="AV578" i="1"/>
  <c r="AV587" i="1" s="1"/>
  <c r="AU578" i="1"/>
  <c r="AU587" i="1" s="1"/>
  <c r="AT578" i="1"/>
  <c r="AS578" i="1"/>
  <c r="AR578" i="1"/>
  <c r="AQ578" i="1"/>
  <c r="AP578" i="1"/>
  <c r="AO578" i="1"/>
  <c r="AN578" i="1"/>
  <c r="AO577" i="1"/>
  <c r="AP577" i="1" s="1"/>
  <c r="AQ577" i="1" s="1"/>
  <c r="AR577" i="1" s="1"/>
  <c r="AS577" i="1" s="1"/>
  <c r="AT577" i="1" s="1"/>
  <c r="AU577" i="1" s="1"/>
  <c r="AV577" i="1" s="1"/>
  <c r="AW577" i="1" s="1"/>
  <c r="AX577" i="1" s="1"/>
  <c r="AY577" i="1" s="1"/>
  <c r="AZ577" i="1" s="1"/>
  <c r="BA577" i="1" s="1"/>
  <c r="BB577" i="1" s="1"/>
  <c r="BC577" i="1" s="1"/>
  <c r="BD577" i="1" s="1"/>
  <c r="BE577" i="1" s="1"/>
  <c r="BF577" i="1" s="1"/>
  <c r="BG577" i="1" s="1"/>
  <c r="BH577" i="1" s="1"/>
  <c r="BI577" i="1" s="1"/>
  <c r="BJ577" i="1" s="1"/>
  <c r="BK577" i="1" s="1"/>
  <c r="BL577" i="1" s="1"/>
  <c r="BM577" i="1" s="1"/>
  <c r="BN577" i="1" s="1"/>
  <c r="BO577" i="1" s="1"/>
  <c r="BP577" i="1" s="1"/>
  <c r="BQ577" i="1" s="1"/>
  <c r="BR577" i="1" s="1"/>
  <c r="BS577" i="1" s="1"/>
  <c r="BT577" i="1" s="1"/>
  <c r="BU577" i="1" s="1"/>
  <c r="BV577" i="1" s="1"/>
  <c r="BW577" i="1" s="1"/>
  <c r="BX577" i="1" s="1"/>
  <c r="BY577" i="1" s="1"/>
  <c r="BZ577" i="1" s="1"/>
  <c r="CA577" i="1" s="1"/>
  <c r="CB577" i="1" s="1"/>
  <c r="CC577" i="1" s="1"/>
  <c r="AP576" i="1"/>
  <c r="AQ576" i="1" s="1"/>
  <c r="AR576" i="1" s="1"/>
  <c r="AS576" i="1" s="1"/>
  <c r="AT576" i="1" s="1"/>
  <c r="AU576" i="1" s="1"/>
  <c r="AV576" i="1" s="1"/>
  <c r="AW576" i="1" s="1"/>
  <c r="AX576" i="1" s="1"/>
  <c r="AY576" i="1" s="1"/>
  <c r="AZ576" i="1" s="1"/>
  <c r="BA576" i="1" s="1"/>
  <c r="BB576" i="1" s="1"/>
  <c r="BC576" i="1" s="1"/>
  <c r="BD576" i="1" s="1"/>
  <c r="BE576" i="1" s="1"/>
  <c r="BF576" i="1" s="1"/>
  <c r="BG576" i="1" s="1"/>
  <c r="BH576" i="1" s="1"/>
  <c r="BI576" i="1" s="1"/>
  <c r="BJ576" i="1" s="1"/>
  <c r="BK576" i="1" s="1"/>
  <c r="BL576" i="1" s="1"/>
  <c r="BM576" i="1" s="1"/>
  <c r="BN576" i="1" s="1"/>
  <c r="BO576" i="1" s="1"/>
  <c r="BP576" i="1" s="1"/>
  <c r="BQ576" i="1" s="1"/>
  <c r="BR576" i="1" s="1"/>
  <c r="BS576" i="1" s="1"/>
  <c r="BT576" i="1" s="1"/>
  <c r="BU576" i="1" s="1"/>
  <c r="BV576" i="1" s="1"/>
  <c r="BW576" i="1" s="1"/>
  <c r="BX576" i="1" s="1"/>
  <c r="BY576" i="1" s="1"/>
  <c r="BZ576" i="1" s="1"/>
  <c r="CA576" i="1" s="1"/>
  <c r="CB576" i="1" s="1"/>
  <c r="CC576" i="1" s="1"/>
  <c r="AO576" i="1"/>
  <c r="CC574" i="1"/>
  <c r="CC620" i="1" s="1"/>
  <c r="CB574" i="1"/>
  <c r="CB620" i="1" s="1"/>
  <c r="CA574" i="1"/>
  <c r="CA620" i="1" s="1"/>
  <c r="BZ574" i="1"/>
  <c r="BZ620" i="1" s="1"/>
  <c r="BY574" i="1"/>
  <c r="BY620" i="1" s="1"/>
  <c r="BX574" i="1"/>
  <c r="BX620" i="1" s="1"/>
  <c r="BW574" i="1"/>
  <c r="BW620" i="1" s="1"/>
  <c r="BV574" i="1"/>
  <c r="BU574" i="1"/>
  <c r="BT574" i="1"/>
  <c r="BS574" i="1"/>
  <c r="BR574" i="1"/>
  <c r="BQ574" i="1"/>
  <c r="BQ620" i="1" s="1"/>
  <c r="BP574" i="1"/>
  <c r="BP620" i="1" s="1"/>
  <c r="BO574" i="1"/>
  <c r="BO620" i="1" s="1"/>
  <c r="BN574" i="1"/>
  <c r="BN620" i="1" s="1"/>
  <c r="BM574" i="1"/>
  <c r="BM620" i="1" s="1"/>
  <c r="BL574" i="1"/>
  <c r="BL620" i="1" s="1"/>
  <c r="BK574" i="1"/>
  <c r="BK620" i="1" s="1"/>
  <c r="BJ574" i="1"/>
  <c r="BI574" i="1"/>
  <c r="BH574" i="1"/>
  <c r="BG574" i="1"/>
  <c r="BF574" i="1"/>
  <c r="BE574" i="1"/>
  <c r="BE620" i="1" s="1"/>
  <c r="BD574" i="1"/>
  <c r="BD620" i="1" s="1"/>
  <c r="BC574" i="1"/>
  <c r="BC620" i="1" s="1"/>
  <c r="BB574" i="1"/>
  <c r="BB620" i="1" s="1"/>
  <c r="BA574" i="1"/>
  <c r="BA620" i="1" s="1"/>
  <c r="AZ574" i="1"/>
  <c r="AZ620" i="1" s="1"/>
  <c r="AY574" i="1"/>
  <c r="AY620" i="1" s="1"/>
  <c r="AX574" i="1"/>
  <c r="AW574" i="1"/>
  <c r="AV574" i="1"/>
  <c r="AV620" i="1" s="1"/>
  <c r="AU574" i="1"/>
  <c r="AU620" i="1" s="1"/>
  <c r="AT574" i="1"/>
  <c r="AS574" i="1"/>
  <c r="AS620" i="1" s="1"/>
  <c r="AR574" i="1"/>
  <c r="AR620" i="1" s="1"/>
  <c r="AQ574" i="1"/>
  <c r="AP574" i="1"/>
  <c r="AO574" i="1"/>
  <c r="AO620" i="1" s="1"/>
  <c r="AN574" i="1"/>
  <c r="AN620" i="1" s="1"/>
  <c r="BG573" i="1"/>
  <c r="BG619" i="1" s="1"/>
  <c r="BB573" i="1"/>
  <c r="BB619" i="1" s="1"/>
  <c r="AU573" i="1"/>
  <c r="AV573" i="1" s="1"/>
  <c r="AS573" i="1"/>
  <c r="AR573" i="1"/>
  <c r="AR619" i="1" s="1"/>
  <c r="AQ573" i="1"/>
  <c r="AQ619" i="1" s="1"/>
  <c r="AP573" i="1"/>
  <c r="AP619" i="1" s="1"/>
  <c r="AO573" i="1"/>
  <c r="AO619" i="1" s="1"/>
  <c r="AN573" i="1"/>
  <c r="CC572" i="1"/>
  <c r="CC618" i="1" s="1"/>
  <c r="CB572" i="1"/>
  <c r="CA572" i="1"/>
  <c r="BZ572" i="1"/>
  <c r="BZ618" i="1" s="1"/>
  <c r="BY572" i="1"/>
  <c r="BY618" i="1" s="1"/>
  <c r="BX572" i="1"/>
  <c r="BX618" i="1" s="1"/>
  <c r="BW572" i="1"/>
  <c r="BW618" i="1" s="1"/>
  <c r="BV572" i="1"/>
  <c r="BV618" i="1" s="1"/>
  <c r="BU572" i="1"/>
  <c r="BU618" i="1" s="1"/>
  <c r="BT572" i="1"/>
  <c r="BT618" i="1" s="1"/>
  <c r="BS572" i="1"/>
  <c r="BS618" i="1" s="1"/>
  <c r="BR572" i="1"/>
  <c r="BQ572" i="1"/>
  <c r="BQ618" i="1" s="1"/>
  <c r="BP572" i="1"/>
  <c r="BP618" i="1" s="1"/>
  <c r="BO572" i="1"/>
  <c r="BO618" i="1" s="1"/>
  <c r="BN572" i="1"/>
  <c r="BN618" i="1" s="1"/>
  <c r="BM572" i="1"/>
  <c r="BM618" i="1" s="1"/>
  <c r="BL572" i="1"/>
  <c r="BK572" i="1"/>
  <c r="BJ572" i="1"/>
  <c r="BI572" i="1"/>
  <c r="BH572" i="1"/>
  <c r="BH618" i="1" s="1"/>
  <c r="BG572" i="1"/>
  <c r="BG618" i="1" s="1"/>
  <c r="BF572" i="1"/>
  <c r="BE572" i="1"/>
  <c r="BE618" i="1" s="1"/>
  <c r="BD572" i="1"/>
  <c r="BC572" i="1"/>
  <c r="BC618" i="1" s="1"/>
  <c r="BB572" i="1"/>
  <c r="BB618" i="1" s="1"/>
  <c r="BA572" i="1"/>
  <c r="BA618" i="1" s="1"/>
  <c r="AZ572" i="1"/>
  <c r="AZ618" i="1" s="1"/>
  <c r="AY572" i="1"/>
  <c r="AY618" i="1" s="1"/>
  <c r="AX572" i="1"/>
  <c r="AX618" i="1" s="1"/>
  <c r="AW572" i="1"/>
  <c r="AW618" i="1" s="1"/>
  <c r="AV572" i="1"/>
  <c r="AV618" i="1" s="1"/>
  <c r="AU572" i="1"/>
  <c r="AU618" i="1" s="1"/>
  <c r="AT572" i="1"/>
  <c r="AT618" i="1" s="1"/>
  <c r="AS572" i="1"/>
  <c r="AS618" i="1" s="1"/>
  <c r="AR572" i="1"/>
  <c r="AQ572" i="1"/>
  <c r="AP572" i="1"/>
  <c r="AO572" i="1"/>
  <c r="AN572" i="1"/>
  <c r="CB617" i="1"/>
  <c r="BZ617" i="1"/>
  <c r="BY617" i="1"/>
  <c r="BX617" i="1"/>
  <c r="BW617" i="1"/>
  <c r="BT617" i="1"/>
  <c r="BS617" i="1"/>
  <c r="BM617" i="1"/>
  <c r="BK617" i="1"/>
  <c r="BJ617" i="1"/>
  <c r="BI571" i="1"/>
  <c r="BI617" i="1" s="1"/>
  <c r="BH571" i="1"/>
  <c r="BH617" i="1" s="1"/>
  <c r="BG571" i="1"/>
  <c r="BG617" i="1" s="1"/>
  <c r="BF571" i="1"/>
  <c r="BE571" i="1"/>
  <c r="BD571" i="1"/>
  <c r="BC571" i="1"/>
  <c r="BB571" i="1"/>
  <c r="BB617" i="1" s="1"/>
  <c r="BA571" i="1"/>
  <c r="BA617" i="1" s="1"/>
  <c r="AZ571" i="1"/>
  <c r="AY571" i="1"/>
  <c r="AY617" i="1" s="1"/>
  <c r="AX571" i="1"/>
  <c r="AW571" i="1"/>
  <c r="AW617" i="1" s="1"/>
  <c r="AV571" i="1"/>
  <c r="AV617" i="1" s="1"/>
  <c r="AU571" i="1"/>
  <c r="AU617" i="1" s="1"/>
  <c r="AT571" i="1"/>
  <c r="AT617" i="1" s="1"/>
  <c r="AS571" i="1"/>
  <c r="AS617" i="1" s="1"/>
  <c r="AR571" i="1"/>
  <c r="AR617" i="1" s="1"/>
  <c r="AQ571" i="1"/>
  <c r="AQ617" i="1" s="1"/>
  <c r="AP571" i="1"/>
  <c r="AP617" i="1" s="1"/>
  <c r="AO571" i="1"/>
  <c r="AO617" i="1" s="1"/>
  <c r="AN571" i="1"/>
  <c r="BJ570" i="1"/>
  <c r="BJ616" i="1" s="1"/>
  <c r="BI570" i="1"/>
  <c r="BI616" i="1" s="1"/>
  <c r="BH570" i="1"/>
  <c r="BH616" i="1" s="1"/>
  <c r="BG570" i="1"/>
  <c r="BG616" i="1" s="1"/>
  <c r="BF570" i="1"/>
  <c r="BE570" i="1"/>
  <c r="BE616" i="1" s="1"/>
  <c r="BD570" i="1"/>
  <c r="BD616" i="1" s="1"/>
  <c r="BC570" i="1"/>
  <c r="BC616" i="1" s="1"/>
  <c r="BB570" i="1"/>
  <c r="BA570" i="1"/>
  <c r="AZ570" i="1"/>
  <c r="AZ616" i="1" s="1"/>
  <c r="AY570" i="1"/>
  <c r="AY616" i="1" s="1"/>
  <c r="AX570" i="1"/>
  <c r="AW570" i="1"/>
  <c r="AW616" i="1" s="1"/>
  <c r="AV570" i="1"/>
  <c r="AV616" i="1" s="1"/>
  <c r="AU570" i="1"/>
  <c r="AU616" i="1" s="1"/>
  <c r="AT570" i="1"/>
  <c r="AS570" i="1"/>
  <c r="AS616" i="1" s="1"/>
  <c r="AR570" i="1"/>
  <c r="AQ570" i="1"/>
  <c r="AQ616" i="1" s="1"/>
  <c r="AP570" i="1"/>
  <c r="AP616" i="1" s="1"/>
  <c r="AO570" i="1"/>
  <c r="AO616" i="1" s="1"/>
  <c r="AN570" i="1"/>
  <c r="AN616" i="1" s="1"/>
  <c r="BJ569" i="1"/>
  <c r="BI569" i="1"/>
  <c r="BH569" i="1"/>
  <c r="BG569" i="1"/>
  <c r="BF569" i="1"/>
  <c r="BE569" i="1"/>
  <c r="BD569" i="1"/>
  <c r="BC569" i="1"/>
  <c r="BC615" i="1" s="1"/>
  <c r="BB569" i="1"/>
  <c r="BB615" i="1" s="1"/>
  <c r="BA569" i="1"/>
  <c r="BA615" i="1" s="1"/>
  <c r="AZ569" i="1"/>
  <c r="AY569" i="1"/>
  <c r="AY615" i="1" s="1"/>
  <c r="AX569" i="1"/>
  <c r="AX615" i="1" s="1"/>
  <c r="AW569" i="1"/>
  <c r="AW615" i="1" s="1"/>
  <c r="AV569" i="1"/>
  <c r="AU569" i="1"/>
  <c r="AT569" i="1"/>
  <c r="AT615" i="1" s="1"/>
  <c r="AS569" i="1"/>
  <c r="AS615" i="1" s="1"/>
  <c r="AR569" i="1"/>
  <c r="AR615" i="1" s="1"/>
  <c r="AQ569" i="1"/>
  <c r="AQ615" i="1" s="1"/>
  <c r="AP569" i="1"/>
  <c r="AP615" i="1" s="1"/>
  <c r="AO569" i="1"/>
  <c r="AO615" i="1" s="1"/>
  <c r="AN569" i="1"/>
  <c r="AO567" i="1"/>
  <c r="AP567" i="1" s="1"/>
  <c r="AQ567" i="1" s="1"/>
  <c r="AR567" i="1" s="1"/>
  <c r="AS567" i="1" s="1"/>
  <c r="AT567" i="1" s="1"/>
  <c r="AU567" i="1" s="1"/>
  <c r="AV567" i="1" s="1"/>
  <c r="AW567" i="1" s="1"/>
  <c r="AX567" i="1" s="1"/>
  <c r="AY567" i="1" s="1"/>
  <c r="AZ567" i="1" s="1"/>
  <c r="BA567" i="1" s="1"/>
  <c r="BB567" i="1" s="1"/>
  <c r="BC567" i="1" s="1"/>
  <c r="BD567" i="1" s="1"/>
  <c r="BE567" i="1" s="1"/>
  <c r="BF567" i="1" s="1"/>
  <c r="BG567" i="1" s="1"/>
  <c r="BH567" i="1" s="1"/>
  <c r="BI567" i="1" s="1"/>
  <c r="BJ567" i="1" s="1"/>
  <c r="BK567" i="1" s="1"/>
  <c r="BL567" i="1" s="1"/>
  <c r="BM567" i="1" s="1"/>
  <c r="BN567" i="1" s="1"/>
  <c r="BO567" i="1" s="1"/>
  <c r="BP567" i="1" s="1"/>
  <c r="BQ567" i="1" s="1"/>
  <c r="BR567" i="1" s="1"/>
  <c r="BS567" i="1" s="1"/>
  <c r="BT567" i="1" s="1"/>
  <c r="BU567" i="1" s="1"/>
  <c r="BV567" i="1" s="1"/>
  <c r="BW567" i="1" s="1"/>
  <c r="BX567" i="1" s="1"/>
  <c r="BY567" i="1" s="1"/>
  <c r="BZ567" i="1" s="1"/>
  <c r="CA567" i="1" s="1"/>
  <c r="CB567" i="1" s="1"/>
  <c r="CC567" i="1" s="1"/>
  <c r="CC565" i="1"/>
  <c r="CB565" i="1"/>
  <c r="CB611" i="1" s="1"/>
  <c r="CA565" i="1"/>
  <c r="CA611" i="1" s="1"/>
  <c r="BZ565" i="1"/>
  <c r="BZ611" i="1" s="1"/>
  <c r="BY565" i="1"/>
  <c r="BY611" i="1" s="1"/>
  <c r="BX565" i="1"/>
  <c r="BX611" i="1" s="1"/>
  <c r="BW565" i="1"/>
  <c r="BW611" i="1" s="1"/>
  <c r="BV565" i="1"/>
  <c r="BV611" i="1" s="1"/>
  <c r="BU565" i="1"/>
  <c r="BU611" i="1" s="1"/>
  <c r="BT565" i="1"/>
  <c r="BT611" i="1" s="1"/>
  <c r="BS565" i="1"/>
  <c r="BS611" i="1" s="1"/>
  <c r="BR565" i="1"/>
  <c r="BQ565" i="1"/>
  <c r="BP565" i="1"/>
  <c r="BO565" i="1"/>
  <c r="BN565" i="1"/>
  <c r="BM565" i="1"/>
  <c r="BL565" i="1"/>
  <c r="BL611" i="1" s="1"/>
  <c r="BK565" i="1"/>
  <c r="BK611" i="1" s="1"/>
  <c r="BJ565" i="1"/>
  <c r="BJ611" i="1" s="1"/>
  <c r="BI565" i="1"/>
  <c r="BH565" i="1"/>
  <c r="BG565" i="1"/>
  <c r="BG611" i="1" s="1"/>
  <c r="BF565" i="1"/>
  <c r="BF611" i="1" s="1"/>
  <c r="BE565" i="1"/>
  <c r="BE611" i="1" s="1"/>
  <c r="BD565" i="1"/>
  <c r="BD611" i="1" s="1"/>
  <c r="BC565" i="1"/>
  <c r="BC611" i="1" s="1"/>
  <c r="BB565" i="1"/>
  <c r="BB611" i="1" s="1"/>
  <c r="BA565" i="1"/>
  <c r="BA611" i="1" s="1"/>
  <c r="AZ565" i="1"/>
  <c r="AZ611" i="1" s="1"/>
  <c r="AY565" i="1"/>
  <c r="AY611" i="1" s="1"/>
  <c r="AX565" i="1"/>
  <c r="AX611" i="1" s="1"/>
  <c r="AW565" i="1"/>
  <c r="AV565" i="1"/>
  <c r="AU565" i="1"/>
  <c r="AT565" i="1"/>
  <c r="AT611" i="1" s="1"/>
  <c r="AS565" i="1"/>
  <c r="AS611" i="1" s="1"/>
  <c r="AR565" i="1"/>
  <c r="AQ565" i="1"/>
  <c r="AP565" i="1"/>
  <c r="AP611" i="1" s="1"/>
  <c r="AO565" i="1"/>
  <c r="AO611" i="1" s="1"/>
  <c r="AN565" i="1"/>
  <c r="AN611" i="1" s="1"/>
  <c r="BH564" i="1"/>
  <c r="BI564" i="1" s="1"/>
  <c r="BG564" i="1"/>
  <c r="BB564" i="1"/>
  <c r="BC564" i="1" s="1"/>
  <c r="BC610" i="1" s="1"/>
  <c r="AU564" i="1"/>
  <c r="AV564" i="1" s="1"/>
  <c r="AS564" i="1"/>
  <c r="AS610" i="1" s="1"/>
  <c r="AR564" i="1"/>
  <c r="AR610" i="1" s="1"/>
  <c r="AQ564" i="1"/>
  <c r="AP564" i="1"/>
  <c r="AO564" i="1"/>
  <c r="AN564" i="1"/>
  <c r="CC563" i="1"/>
  <c r="CB563" i="1"/>
  <c r="CB609" i="1" s="1"/>
  <c r="CA563" i="1"/>
  <c r="BZ563" i="1"/>
  <c r="BZ609" i="1" s="1"/>
  <c r="BY563" i="1"/>
  <c r="BY609" i="1" s="1"/>
  <c r="BX563" i="1"/>
  <c r="BX609" i="1" s="1"/>
  <c r="BW563" i="1"/>
  <c r="BW609" i="1" s="1"/>
  <c r="BV563" i="1"/>
  <c r="BV609" i="1" s="1"/>
  <c r="BU563" i="1"/>
  <c r="BT563" i="1"/>
  <c r="BS563" i="1"/>
  <c r="BR563" i="1"/>
  <c r="BQ563" i="1"/>
  <c r="BP563" i="1"/>
  <c r="BO563" i="1"/>
  <c r="BN563" i="1"/>
  <c r="BM563" i="1"/>
  <c r="BM609" i="1" s="1"/>
  <c r="BL563" i="1"/>
  <c r="BL609" i="1" s="1"/>
  <c r="BK563" i="1"/>
  <c r="BK609" i="1" s="1"/>
  <c r="BJ563" i="1"/>
  <c r="BJ609" i="1" s="1"/>
  <c r="BI563" i="1"/>
  <c r="BH563" i="1"/>
  <c r="BH609" i="1" s="1"/>
  <c r="BG563" i="1"/>
  <c r="BG609" i="1" s="1"/>
  <c r="BF563" i="1"/>
  <c r="BE563" i="1"/>
  <c r="BD563" i="1"/>
  <c r="BD609" i="1" s="1"/>
  <c r="BC563" i="1"/>
  <c r="BB563" i="1"/>
  <c r="BA563" i="1"/>
  <c r="AZ563" i="1"/>
  <c r="AZ609" i="1" s="1"/>
  <c r="AY563" i="1"/>
  <c r="AY609" i="1" s="1"/>
  <c r="AX563" i="1"/>
  <c r="AX609" i="1" s="1"/>
  <c r="AW563" i="1"/>
  <c r="AV563" i="1"/>
  <c r="AU563" i="1"/>
  <c r="AU609" i="1" s="1"/>
  <c r="AT563" i="1"/>
  <c r="AT609" i="1" s="1"/>
  <c r="AS563" i="1"/>
  <c r="AS609" i="1" s="1"/>
  <c r="AR563" i="1"/>
  <c r="AR609" i="1" s="1"/>
  <c r="AQ563" i="1"/>
  <c r="AP563" i="1"/>
  <c r="AO563" i="1"/>
  <c r="AN563" i="1"/>
  <c r="AN609" i="1" s="1"/>
  <c r="BO608" i="1"/>
  <c r="BI562" i="1"/>
  <c r="BH562" i="1"/>
  <c r="BH608" i="1" s="1"/>
  <c r="BG562" i="1"/>
  <c r="BG608" i="1" s="1"/>
  <c r="BF562" i="1"/>
  <c r="BF608" i="1" s="1"/>
  <c r="BE562" i="1"/>
  <c r="BE608" i="1" s="1"/>
  <c r="BD562" i="1"/>
  <c r="BD608" i="1" s="1"/>
  <c r="BC562" i="1"/>
  <c r="BB562" i="1"/>
  <c r="BB608" i="1" s="1"/>
  <c r="BA562" i="1"/>
  <c r="BA608" i="1" s="1"/>
  <c r="AZ562" i="1"/>
  <c r="AZ608" i="1" s="1"/>
  <c r="AY562" i="1"/>
  <c r="AY608" i="1" s="1"/>
  <c r="AX562" i="1"/>
  <c r="AX608" i="1" s="1"/>
  <c r="AW562" i="1"/>
  <c r="AV562" i="1"/>
  <c r="AU562" i="1"/>
  <c r="AT562" i="1"/>
  <c r="AT608" i="1" s="1"/>
  <c r="AS562" i="1"/>
  <c r="AS608" i="1" s="1"/>
  <c r="AR562" i="1"/>
  <c r="AR608" i="1" s="1"/>
  <c r="AQ562" i="1"/>
  <c r="AP562" i="1"/>
  <c r="AP608" i="1" s="1"/>
  <c r="AO562" i="1"/>
  <c r="AO608" i="1" s="1"/>
  <c r="AN562" i="1"/>
  <c r="AN608" i="1" s="1"/>
  <c r="BJ561" i="1"/>
  <c r="BJ607" i="1" s="1"/>
  <c r="BI561" i="1"/>
  <c r="BH561" i="1"/>
  <c r="BG561" i="1"/>
  <c r="BG607" i="1" s="1"/>
  <c r="BF561" i="1"/>
  <c r="BF607" i="1" s="1"/>
  <c r="BE561" i="1"/>
  <c r="BE607" i="1" s="1"/>
  <c r="BD561" i="1"/>
  <c r="BD607" i="1" s="1"/>
  <c r="BC561" i="1"/>
  <c r="BB561" i="1"/>
  <c r="BB607" i="1" s="1"/>
  <c r="BA561" i="1"/>
  <c r="BA607" i="1" s="1"/>
  <c r="AZ561" i="1"/>
  <c r="AZ607" i="1" s="1"/>
  <c r="AY561" i="1"/>
  <c r="AY607" i="1" s="1"/>
  <c r="AX561" i="1"/>
  <c r="AX607" i="1" s="1"/>
  <c r="AW561" i="1"/>
  <c r="AV561" i="1"/>
  <c r="AU561" i="1"/>
  <c r="AT561" i="1"/>
  <c r="AS561" i="1"/>
  <c r="AR561" i="1"/>
  <c r="AR607" i="1" s="1"/>
  <c r="AQ561" i="1"/>
  <c r="AQ607" i="1" s="1"/>
  <c r="AP561" i="1"/>
  <c r="AO561" i="1"/>
  <c r="AN561" i="1"/>
  <c r="BJ560" i="1"/>
  <c r="BJ606" i="1" s="1"/>
  <c r="BI560" i="1"/>
  <c r="BH560" i="1"/>
  <c r="BH606" i="1" s="1"/>
  <c r="BG560" i="1"/>
  <c r="BG606" i="1" s="1"/>
  <c r="BF560" i="1"/>
  <c r="BF606" i="1" s="1"/>
  <c r="BE560" i="1"/>
  <c r="BE606" i="1" s="1"/>
  <c r="BD560" i="1"/>
  <c r="BD606" i="1" s="1"/>
  <c r="BC560" i="1"/>
  <c r="BB560" i="1"/>
  <c r="BB606" i="1" s="1"/>
  <c r="BA560" i="1"/>
  <c r="BA606" i="1" s="1"/>
  <c r="AZ560" i="1"/>
  <c r="AZ606" i="1" s="1"/>
  <c r="AY560" i="1"/>
  <c r="AY606" i="1" s="1"/>
  <c r="AX560" i="1"/>
  <c r="AX606" i="1" s="1"/>
  <c r="AW560" i="1"/>
  <c r="AV560" i="1"/>
  <c r="AU560" i="1"/>
  <c r="AU606" i="1" s="1"/>
  <c r="AT560" i="1"/>
  <c r="AT606" i="1" s="1"/>
  <c r="AS560" i="1"/>
  <c r="AS606" i="1" s="1"/>
  <c r="AR560" i="1"/>
  <c r="AR606" i="1" s="1"/>
  <c r="AQ560" i="1"/>
  <c r="AP560" i="1"/>
  <c r="AO560" i="1"/>
  <c r="AN560" i="1"/>
  <c r="AO558" i="1"/>
  <c r="AP558" i="1" s="1"/>
  <c r="AQ558" i="1" s="1"/>
  <c r="AR558" i="1" s="1"/>
  <c r="AS558" i="1" s="1"/>
  <c r="AT558" i="1" s="1"/>
  <c r="AU558" i="1" s="1"/>
  <c r="AV558" i="1" s="1"/>
  <c r="AW558" i="1" s="1"/>
  <c r="AX558" i="1" s="1"/>
  <c r="AY558" i="1" s="1"/>
  <c r="AZ558" i="1" s="1"/>
  <c r="BA558" i="1" s="1"/>
  <c r="BB558" i="1" s="1"/>
  <c r="BC558" i="1" s="1"/>
  <c r="BD558" i="1" s="1"/>
  <c r="BE558" i="1" s="1"/>
  <c r="BF558" i="1" s="1"/>
  <c r="BG558" i="1" s="1"/>
  <c r="BH558" i="1" s="1"/>
  <c r="BI558" i="1" s="1"/>
  <c r="BJ558" i="1" s="1"/>
  <c r="BK558" i="1" s="1"/>
  <c r="BL558" i="1" s="1"/>
  <c r="BM558" i="1" s="1"/>
  <c r="BN558" i="1" s="1"/>
  <c r="BO558" i="1" s="1"/>
  <c r="BP558" i="1" s="1"/>
  <c r="BQ558" i="1" s="1"/>
  <c r="BR558" i="1" s="1"/>
  <c r="BS558" i="1" s="1"/>
  <c r="BT558" i="1" s="1"/>
  <c r="BU558" i="1" s="1"/>
  <c r="BV558" i="1" s="1"/>
  <c r="BW558" i="1" s="1"/>
  <c r="BX558" i="1" s="1"/>
  <c r="BY558" i="1" s="1"/>
  <c r="BZ558" i="1" s="1"/>
  <c r="CA558" i="1" s="1"/>
  <c r="CB558" i="1" s="1"/>
  <c r="CC558" i="1" s="1"/>
  <c r="CC556" i="1"/>
  <c r="CB556" i="1"/>
  <c r="CA556" i="1"/>
  <c r="BZ556" i="1"/>
  <c r="BY556" i="1"/>
  <c r="BX556" i="1"/>
  <c r="BW556" i="1"/>
  <c r="BV556" i="1"/>
  <c r="BU556" i="1"/>
  <c r="BT556" i="1"/>
  <c r="BS556" i="1"/>
  <c r="BR556" i="1"/>
  <c r="BQ556" i="1"/>
  <c r="BP556" i="1"/>
  <c r="BO556" i="1"/>
  <c r="BN556" i="1"/>
  <c r="BM556" i="1"/>
  <c r="BL556" i="1"/>
  <c r="BK556" i="1"/>
  <c r="BJ556" i="1"/>
  <c r="BI556" i="1"/>
  <c r="BH556" i="1"/>
  <c r="BG556" i="1"/>
  <c r="BF556" i="1"/>
  <c r="BE556" i="1"/>
  <c r="BD556" i="1"/>
  <c r="BC556" i="1"/>
  <c r="BB556" i="1"/>
  <c r="BA556" i="1"/>
  <c r="AZ556" i="1"/>
  <c r="AY556" i="1"/>
  <c r="AX556" i="1"/>
  <c r="AW556" i="1"/>
  <c r="AV556" i="1"/>
  <c r="AU556" i="1"/>
  <c r="AT556" i="1"/>
  <c r="AS556" i="1"/>
  <c r="AR556" i="1"/>
  <c r="AQ556" i="1"/>
  <c r="AP556" i="1"/>
  <c r="AO556" i="1"/>
  <c r="AN556" i="1"/>
  <c r="BG555" i="1"/>
  <c r="BH555" i="1" s="1"/>
  <c r="BI555" i="1" s="1"/>
  <c r="BB555" i="1"/>
  <c r="AW555" i="1"/>
  <c r="AV555" i="1"/>
  <c r="AT555" i="1"/>
  <c r="AS555" i="1"/>
  <c r="AR555" i="1"/>
  <c r="AQ555" i="1"/>
  <c r="AP555" i="1"/>
  <c r="AO555" i="1"/>
  <c r="AN555" i="1"/>
  <c r="CC554" i="1"/>
  <c r="CB554" i="1"/>
  <c r="CA554" i="1"/>
  <c r="BZ554" i="1"/>
  <c r="BY554" i="1"/>
  <c r="BX554" i="1"/>
  <c r="BW554" i="1"/>
  <c r="BV554" i="1"/>
  <c r="BU554" i="1"/>
  <c r="BT554" i="1"/>
  <c r="BS554" i="1"/>
  <c r="BR554" i="1"/>
  <c r="BQ554" i="1"/>
  <c r="BP554" i="1"/>
  <c r="BO554" i="1"/>
  <c r="BN554" i="1"/>
  <c r="BM554" i="1"/>
  <c r="BL554" i="1"/>
  <c r="BK554" i="1"/>
  <c r="BJ554" i="1"/>
  <c r="BI554" i="1"/>
  <c r="BH554" i="1"/>
  <c r="BG554" i="1"/>
  <c r="BF554" i="1"/>
  <c r="BE554" i="1"/>
  <c r="BD554" i="1"/>
  <c r="BC554" i="1"/>
  <c r="BB554" i="1"/>
  <c r="BA554" i="1"/>
  <c r="AZ554" i="1"/>
  <c r="AY554" i="1"/>
  <c r="AX554" i="1"/>
  <c r="AW554" i="1"/>
  <c r="AV554" i="1"/>
  <c r="AU554" i="1"/>
  <c r="AT554" i="1"/>
  <c r="AS554" i="1"/>
  <c r="AR554" i="1"/>
  <c r="AQ554" i="1"/>
  <c r="AP554" i="1"/>
  <c r="AO554" i="1"/>
  <c r="AN554" i="1"/>
  <c r="BI553" i="1"/>
  <c r="BH553" i="1"/>
  <c r="BG553" i="1"/>
  <c r="BF553" i="1"/>
  <c r="BE553" i="1"/>
  <c r="BD553" i="1"/>
  <c r="BC553" i="1"/>
  <c r="BB553" i="1"/>
  <c r="BA553" i="1"/>
  <c r="AZ553" i="1"/>
  <c r="AY553" i="1"/>
  <c r="AX553" i="1"/>
  <c r="AW553" i="1"/>
  <c r="AV553" i="1"/>
  <c r="AU553" i="1"/>
  <c r="AT553" i="1"/>
  <c r="AS553" i="1"/>
  <c r="AR553" i="1"/>
  <c r="AQ553" i="1"/>
  <c r="AP553" i="1"/>
  <c r="AO553" i="1"/>
  <c r="AN553" i="1"/>
  <c r="BJ552" i="1"/>
  <c r="BI552" i="1"/>
  <c r="BH552" i="1"/>
  <c r="BG552" i="1"/>
  <c r="BF552" i="1"/>
  <c r="BE552" i="1"/>
  <c r="BD552" i="1"/>
  <c r="BC552" i="1"/>
  <c r="BB552" i="1"/>
  <c r="BA552" i="1"/>
  <c r="AZ552" i="1"/>
  <c r="AY552" i="1"/>
  <c r="AX552" i="1"/>
  <c r="AW552" i="1"/>
  <c r="AV552" i="1"/>
  <c r="AU552" i="1"/>
  <c r="AT552" i="1"/>
  <c r="AS552" i="1"/>
  <c r="AR552" i="1"/>
  <c r="AQ552" i="1"/>
  <c r="AP552" i="1"/>
  <c r="AO552" i="1"/>
  <c r="AN552" i="1"/>
  <c r="BJ551" i="1"/>
  <c r="BI551" i="1"/>
  <c r="BH551" i="1"/>
  <c r="BG551" i="1"/>
  <c r="BF551" i="1"/>
  <c r="BE551" i="1"/>
  <c r="BD551" i="1"/>
  <c r="BC551" i="1"/>
  <c r="BB551" i="1"/>
  <c r="BA551" i="1"/>
  <c r="AZ551" i="1"/>
  <c r="AY551" i="1"/>
  <c r="AX551" i="1"/>
  <c r="AW551" i="1"/>
  <c r="AV551" i="1"/>
  <c r="AU551" i="1"/>
  <c r="AT551" i="1"/>
  <c r="AS551" i="1"/>
  <c r="AR551" i="1"/>
  <c r="AQ551" i="1"/>
  <c r="AP551" i="1"/>
  <c r="AO551" i="1"/>
  <c r="AN551" i="1"/>
  <c r="AO549" i="1"/>
  <c r="AP549" i="1" s="1"/>
  <c r="AQ549" i="1" s="1"/>
  <c r="AR549" i="1" s="1"/>
  <c r="AS549" i="1" s="1"/>
  <c r="AT549" i="1" s="1"/>
  <c r="AU549" i="1" s="1"/>
  <c r="AV549" i="1" s="1"/>
  <c r="AW549" i="1" s="1"/>
  <c r="AX549" i="1" s="1"/>
  <c r="AY549" i="1" s="1"/>
  <c r="AZ549" i="1" s="1"/>
  <c r="BA549" i="1" s="1"/>
  <c r="BB549" i="1" s="1"/>
  <c r="BC549" i="1" s="1"/>
  <c r="BD549" i="1" s="1"/>
  <c r="BE549" i="1" s="1"/>
  <c r="BF549" i="1" s="1"/>
  <c r="BG549" i="1" s="1"/>
  <c r="BH549" i="1" s="1"/>
  <c r="BI549" i="1" s="1"/>
  <c r="BJ549" i="1" s="1"/>
  <c r="BK549" i="1" s="1"/>
  <c r="BL549" i="1" s="1"/>
  <c r="BM549" i="1" s="1"/>
  <c r="BN549" i="1" s="1"/>
  <c r="BO549" i="1" s="1"/>
  <c r="BP549" i="1" s="1"/>
  <c r="BQ549" i="1" s="1"/>
  <c r="BR549" i="1" s="1"/>
  <c r="BS549" i="1" s="1"/>
  <c r="BT549" i="1" s="1"/>
  <c r="BU549" i="1" s="1"/>
  <c r="BV549" i="1" s="1"/>
  <c r="BW549" i="1" s="1"/>
  <c r="BX549" i="1" s="1"/>
  <c r="BY549" i="1" s="1"/>
  <c r="BZ549" i="1" s="1"/>
  <c r="CA549" i="1" s="1"/>
  <c r="CB549" i="1" s="1"/>
  <c r="CC549" i="1" s="1"/>
  <c r="CC548" i="1"/>
  <c r="CB548" i="1"/>
  <c r="CA548" i="1"/>
  <c r="BZ548" i="1"/>
  <c r="BY548" i="1"/>
  <c r="BX548" i="1"/>
  <c r="BW548" i="1"/>
  <c r="BV548" i="1"/>
  <c r="BU548" i="1"/>
  <c r="BT548" i="1"/>
  <c r="BS548" i="1"/>
  <c r="BR548" i="1"/>
  <c r="BQ548" i="1"/>
  <c r="BP548" i="1"/>
  <c r="BO548" i="1"/>
  <c r="BN548" i="1"/>
  <c r="BM548" i="1"/>
  <c r="BL548" i="1"/>
  <c r="BK548" i="1"/>
  <c r="BJ548" i="1"/>
  <c r="BI548" i="1"/>
  <c r="BH548" i="1"/>
  <c r="BG548" i="1"/>
  <c r="BF548" i="1"/>
  <c r="BE548" i="1"/>
  <c r="BD548" i="1"/>
  <c r="BC548" i="1"/>
  <c r="BB548" i="1"/>
  <c r="BA548" i="1"/>
  <c r="AZ548" i="1"/>
  <c r="AY548" i="1"/>
  <c r="AX548" i="1"/>
  <c r="AW548" i="1"/>
  <c r="AV548" i="1"/>
  <c r="AU548" i="1"/>
  <c r="AT548" i="1"/>
  <c r="AS548" i="1"/>
  <c r="AR548" i="1"/>
  <c r="AQ548" i="1"/>
  <c r="AP548" i="1"/>
  <c r="AO548" i="1"/>
  <c r="AN548" i="1"/>
  <c r="F67" i="12"/>
  <c r="CC290" i="1"/>
  <c r="CB290" i="1"/>
  <c r="CA290" i="1"/>
  <c r="BZ290" i="1"/>
  <c r="BY290" i="1"/>
  <c r="BX290" i="1"/>
  <c r="BW290" i="1"/>
  <c r="BV290" i="1"/>
  <c r="BU290" i="1"/>
  <c r="BT290" i="1"/>
  <c r="BS290" i="1"/>
  <c r="BR290" i="1"/>
  <c r="BQ290" i="1"/>
  <c r="BP290" i="1"/>
  <c r="BO290" i="1"/>
  <c r="BN290" i="1"/>
  <c r="BM290" i="1"/>
  <c r="BL290" i="1"/>
  <c r="BK290" i="1"/>
  <c r="BJ290" i="1"/>
  <c r="CC475" i="1"/>
  <c r="CB475" i="1"/>
  <c r="CA475" i="1"/>
  <c r="BZ475" i="1"/>
  <c r="BY475" i="1"/>
  <c r="BX475" i="1"/>
  <c r="BW475" i="1"/>
  <c r="BV475" i="1"/>
  <c r="BU475" i="1"/>
  <c r="BT475" i="1"/>
  <c r="BS475" i="1"/>
  <c r="BR475" i="1"/>
  <c r="BQ475" i="1"/>
  <c r="BP475" i="1"/>
  <c r="BO475" i="1"/>
  <c r="BN475" i="1"/>
  <c r="BM475" i="1"/>
  <c r="CC402" i="1"/>
  <c r="CB402" i="1"/>
  <c r="CA402" i="1"/>
  <c r="BZ402" i="1"/>
  <c r="BY402" i="1"/>
  <c r="BX402" i="1"/>
  <c r="BW402" i="1"/>
  <c r="BV402" i="1"/>
  <c r="BU402" i="1"/>
  <c r="BT402" i="1"/>
  <c r="BS402" i="1"/>
  <c r="BR402" i="1"/>
  <c r="BQ402" i="1"/>
  <c r="BP402" i="1"/>
  <c r="BO402" i="1"/>
  <c r="BN402" i="1"/>
  <c r="BM402" i="1"/>
  <c r="CC329" i="1"/>
  <c r="CB329" i="1"/>
  <c r="CA329" i="1"/>
  <c r="BZ329" i="1"/>
  <c r="BY329" i="1"/>
  <c r="BX329" i="1"/>
  <c r="BW329" i="1"/>
  <c r="BV329" i="1"/>
  <c r="BU329" i="1"/>
  <c r="BT329" i="1"/>
  <c r="BS329" i="1"/>
  <c r="BR329" i="1"/>
  <c r="BQ329" i="1"/>
  <c r="BP329" i="1"/>
  <c r="BO329" i="1"/>
  <c r="BN329" i="1"/>
  <c r="BM329" i="1"/>
  <c r="AB76" i="1"/>
  <c r="AB75" i="1"/>
  <c r="AB74" i="1"/>
  <c r="B65" i="12"/>
  <c r="D66" i="12" s="1"/>
  <c r="D69" i="12"/>
  <c r="D68" i="12"/>
  <c r="D67" i="12"/>
  <c r="D60" i="12"/>
  <c r="AI29" i="1"/>
  <c r="AI30" i="1" s="1"/>
  <c r="AJ36" i="1" l="1"/>
  <c r="AJ30" i="1"/>
  <c r="AW573" i="1"/>
  <c r="AV619" i="1"/>
  <c r="BI610" i="1"/>
  <c r="BH610" i="1"/>
  <c r="BC555" i="1"/>
  <c r="BH573" i="1"/>
  <c r="AV610" i="1"/>
  <c r="AW564" i="1"/>
  <c r="BB610" i="1"/>
  <c r="AX555" i="1"/>
  <c r="BD564" i="1"/>
  <c r="BC573" i="1"/>
  <c r="D65" i="12"/>
  <c r="BG509" i="1"/>
  <c r="BH509" i="1" s="1"/>
  <c r="BI509" i="1" s="1"/>
  <c r="BJ509" i="1" s="1"/>
  <c r="BK509" i="1" s="1"/>
  <c r="BL509" i="1" s="1"/>
  <c r="BM509" i="1" s="1"/>
  <c r="BN509" i="1" s="1"/>
  <c r="BO509" i="1" s="1"/>
  <c r="BB518" i="1"/>
  <c r="BB500" i="1"/>
  <c r="BB491" i="1"/>
  <c r="BB482" i="1"/>
  <c r="AA17" i="1"/>
  <c r="BJ598" i="1" s="1"/>
  <c r="AV482" i="1"/>
  <c r="AW482" i="1" s="1"/>
  <c r="AX482" i="1" s="1"/>
  <c r="AY482" i="1" s="1"/>
  <c r="AZ482" i="1" s="1"/>
  <c r="BA482" i="1" s="1"/>
  <c r="BI601" i="1" l="1"/>
  <c r="BO602" i="1"/>
  <c r="BZ600" i="1"/>
  <c r="BV600" i="1"/>
  <c r="AT599" i="1"/>
  <c r="AY597" i="1"/>
  <c r="CA602" i="1"/>
  <c r="BX602" i="1"/>
  <c r="AY602" i="1"/>
  <c r="BC602" i="1"/>
  <c r="AR600" i="1"/>
  <c r="AO599" i="1"/>
  <c r="BI599" i="1"/>
  <c r="AR601" i="1"/>
  <c r="AO601" i="1"/>
  <c r="AQ598" i="1"/>
  <c r="AX600" i="1"/>
  <c r="BS600" i="1"/>
  <c r="BU602" i="1"/>
  <c r="BP599" i="1"/>
  <c r="BG600" i="1"/>
  <c r="AW602" i="1"/>
  <c r="BD599" i="1"/>
  <c r="AQ599" i="1"/>
  <c r="AX602" i="1"/>
  <c r="AT602" i="1"/>
  <c r="AZ597" i="1"/>
  <c r="AU598" i="1"/>
  <c r="AR599" i="1"/>
  <c r="AN597" i="1"/>
  <c r="CA600" i="1"/>
  <c r="BQ602" i="1"/>
  <c r="AS602" i="1"/>
  <c r="CB600" i="1"/>
  <c r="AY600" i="1"/>
  <c r="BF599" i="1"/>
  <c r="AN598" i="1"/>
  <c r="AU597" i="1"/>
  <c r="BU596" i="1"/>
  <c r="BI596" i="1"/>
  <c r="AW596" i="1"/>
  <c r="AX582" i="1"/>
  <c r="AX601" i="1" s="1"/>
  <c r="BP602" i="1"/>
  <c r="AR602" i="1"/>
  <c r="BY600" i="1"/>
  <c r="AO600" i="1"/>
  <c r="BE599" i="1"/>
  <c r="BI598" i="1"/>
  <c r="AT597" i="1"/>
  <c r="BT596" i="1"/>
  <c r="BH596" i="1"/>
  <c r="AV596" i="1"/>
  <c r="AW582" i="1"/>
  <c r="AW601" i="1" s="1"/>
  <c r="BN602" i="1"/>
  <c r="AP602" i="1"/>
  <c r="BX600" i="1"/>
  <c r="AN600" i="1"/>
  <c r="AY599" i="1"/>
  <c r="BH598" i="1"/>
  <c r="AS597" i="1"/>
  <c r="BG596" i="1"/>
  <c r="AU596" i="1"/>
  <c r="AV582" i="1"/>
  <c r="BM602" i="1"/>
  <c r="AO602" i="1"/>
  <c r="BP600" i="1"/>
  <c r="CC599" i="1"/>
  <c r="AX599" i="1"/>
  <c r="BG598" i="1"/>
  <c r="AR597" i="1"/>
  <c r="BR596" i="1"/>
  <c r="BF596" i="1"/>
  <c r="AT596" i="1"/>
  <c r="BS596" i="1"/>
  <c r="BJ602" i="1"/>
  <c r="AN602" i="1"/>
  <c r="BN600" i="1"/>
  <c r="CB599" i="1"/>
  <c r="AV599" i="1"/>
  <c r="BE598" i="1"/>
  <c r="CC596" i="1"/>
  <c r="BQ596" i="1"/>
  <c r="BE596" i="1"/>
  <c r="AS596" i="1"/>
  <c r="BI602" i="1"/>
  <c r="BH601" i="1"/>
  <c r="BM600" i="1"/>
  <c r="CA599" i="1"/>
  <c r="AU599" i="1"/>
  <c r="BD598" i="1"/>
  <c r="CB596" i="1"/>
  <c r="BP596" i="1"/>
  <c r="BD596" i="1"/>
  <c r="AR596" i="1"/>
  <c r="BE582" i="1"/>
  <c r="BH602" i="1"/>
  <c r="BG601" i="1"/>
  <c r="BL600" i="1"/>
  <c r="BW599" i="1"/>
  <c r="AS599" i="1"/>
  <c r="BA598" i="1"/>
  <c r="CA596" i="1"/>
  <c r="BO596" i="1"/>
  <c r="BC596" i="1"/>
  <c r="AQ596" i="1"/>
  <c r="BD582" i="1"/>
  <c r="CC602" i="1"/>
  <c r="BG602" i="1"/>
  <c r="BF601" i="1"/>
  <c r="BK600" i="1"/>
  <c r="BV599" i="1"/>
  <c r="AZ598" i="1"/>
  <c r="BZ596" i="1"/>
  <c r="BN596" i="1"/>
  <c r="BB596" i="1"/>
  <c r="AP596" i="1"/>
  <c r="BC582" i="1"/>
  <c r="BC601" i="1" s="1"/>
  <c r="BE602" i="1"/>
  <c r="BK599" i="1"/>
  <c r="BF597" i="1"/>
  <c r="AZ596" i="1"/>
  <c r="BB582" i="1"/>
  <c r="BB601" i="1" s="1"/>
  <c r="CB602" i="1"/>
  <c r="BM596" i="1"/>
  <c r="BI600" i="1"/>
  <c r="BW602" i="1"/>
  <c r="BK596" i="1"/>
  <c r="BV602" i="1"/>
  <c r="BJ596" i="1"/>
  <c r="BG597" i="1"/>
  <c r="BD602" i="1"/>
  <c r="BJ599" i="1"/>
  <c r="BE597" i="1"/>
  <c r="AY596" i="1"/>
  <c r="BA582" i="1"/>
  <c r="AO596" i="1"/>
  <c r="AT601" i="1"/>
  <c r="BX596" i="1"/>
  <c r="AS601" i="1"/>
  <c r="CC600" i="1"/>
  <c r="BV596" i="1"/>
  <c r="AY598" i="1"/>
  <c r="BZ602" i="1"/>
  <c r="BL596" i="1"/>
  <c r="AR598" i="1"/>
  <c r="AZ600" i="1"/>
  <c r="BF602" i="1"/>
  <c r="BA596" i="1"/>
  <c r="BB602" i="1"/>
  <c r="BH599" i="1"/>
  <c r="AV597" i="1"/>
  <c r="AX596" i="1"/>
  <c r="AZ582" i="1"/>
  <c r="AU601" i="1"/>
  <c r="BY596" i="1"/>
  <c r="AY582" i="1"/>
  <c r="AN596" i="1"/>
  <c r="BW596" i="1"/>
  <c r="BJ600" i="1"/>
  <c r="AS598" i="1"/>
  <c r="BA600" i="1"/>
  <c r="AO598" i="1"/>
  <c r="BR599" i="1"/>
  <c r="BY599" i="1"/>
  <c r="BC600" i="1"/>
  <c r="BC599" i="1"/>
  <c r="BG599" i="1"/>
  <c r="AU600" i="1"/>
  <c r="BY602" i="1"/>
  <c r="BL602" i="1"/>
  <c r="AX597" i="1"/>
  <c r="BO600" i="1"/>
  <c r="BB600" i="1"/>
  <c r="AQ602" i="1"/>
  <c r="BD597" i="1"/>
  <c r="BA602" i="1"/>
  <c r="AZ602" i="1"/>
  <c r="BD600" i="1"/>
  <c r="AP600" i="1"/>
  <c r="AP601" i="1"/>
  <c r="BA597" i="1"/>
  <c r="AQ597" i="1"/>
  <c r="BM599" i="1"/>
  <c r="AN601" i="1"/>
  <c r="BQ600" i="1"/>
  <c r="AW599" i="1"/>
  <c r="AQ600" i="1"/>
  <c r="BT599" i="1"/>
  <c r="BT600" i="1"/>
  <c r="AO597" i="1"/>
  <c r="AQ601" i="1"/>
  <c r="AW600" i="1"/>
  <c r="AW598" i="1"/>
  <c r="AZ599" i="1"/>
  <c r="BR600" i="1"/>
  <c r="BE600" i="1"/>
  <c r="BU599" i="1"/>
  <c r="BH600" i="1"/>
  <c r="BB599" i="1"/>
  <c r="AP599" i="1"/>
  <c r="BC597" i="1"/>
  <c r="AN599" i="1"/>
  <c r="BF600" i="1"/>
  <c r="AS600" i="1"/>
  <c r="BT602" i="1"/>
  <c r="AV600" i="1"/>
  <c r="BR602" i="1"/>
  <c r="AV598" i="1"/>
  <c r="BU600" i="1"/>
  <c r="AT600" i="1"/>
  <c r="BI597" i="1"/>
  <c r="BB598" i="1"/>
  <c r="AV602" i="1"/>
  <c r="BZ599" i="1"/>
  <c r="BQ599" i="1"/>
  <c r="AP597" i="1"/>
  <c r="BB597" i="1"/>
  <c r="BO599" i="1"/>
  <c r="BF598" i="1"/>
  <c r="BX599" i="1"/>
  <c r="AW597" i="1"/>
  <c r="AP598" i="1"/>
  <c r="AV601" i="1"/>
  <c r="BN599" i="1"/>
  <c r="AU602" i="1"/>
  <c r="BC598" i="1"/>
  <c r="AT598" i="1"/>
  <c r="BL599" i="1"/>
  <c r="BJ597" i="1"/>
  <c r="BK602" i="1"/>
  <c r="BH597" i="1"/>
  <c r="BS599" i="1"/>
  <c r="BA599" i="1"/>
  <c r="AX598" i="1"/>
  <c r="BW600" i="1"/>
  <c r="BS602" i="1"/>
  <c r="BJ601" i="1"/>
  <c r="BK555" i="1"/>
  <c r="AW610" i="1"/>
  <c r="AX564" i="1"/>
  <c r="BI573" i="1"/>
  <c r="BH619" i="1"/>
  <c r="BD555" i="1"/>
  <c r="BJ610" i="1"/>
  <c r="BK564" i="1"/>
  <c r="BC619" i="1"/>
  <c r="BD573" i="1"/>
  <c r="BD610" i="1"/>
  <c r="BE564" i="1"/>
  <c r="BE610" i="1" s="1"/>
  <c r="AY555" i="1"/>
  <c r="AX573" i="1"/>
  <c r="AW619" i="1"/>
  <c r="BD509" i="1"/>
  <c r="AV509" i="1"/>
  <c r="BG436" i="1"/>
  <c r="AY436" i="1"/>
  <c r="BY436" i="1"/>
  <c r="BQ436" i="1"/>
  <c r="BI436" i="1"/>
  <c r="BA363" i="1"/>
  <c r="CB363" i="1"/>
  <c r="BT363" i="1"/>
  <c r="BL363" i="1"/>
  <c r="BC290" i="1"/>
  <c r="BZ523" i="1"/>
  <c r="BR523" i="1"/>
  <c r="BX450" i="1"/>
  <c r="BP450" i="1"/>
  <c r="BV377" i="1"/>
  <c r="BN377" i="1"/>
  <c r="CA304" i="1"/>
  <c r="BS304" i="1"/>
  <c r="BV231" i="1"/>
  <c r="BN231" i="1"/>
  <c r="BT450" i="1"/>
  <c r="BZ231" i="1"/>
  <c r="BL436" i="1"/>
  <c r="BF290" i="1"/>
  <c r="BH290" i="1"/>
  <c r="BM523" i="1"/>
  <c r="BC509" i="1"/>
  <c r="AT509" i="1"/>
  <c r="BF436" i="1"/>
  <c r="AX436" i="1"/>
  <c r="BX436" i="1"/>
  <c r="BP436" i="1"/>
  <c r="CC436" i="1"/>
  <c r="AZ363" i="1"/>
  <c r="CA363" i="1"/>
  <c r="BS363" i="1"/>
  <c r="BK363" i="1"/>
  <c r="BB290" i="1"/>
  <c r="BY523" i="1"/>
  <c r="BQ523" i="1"/>
  <c r="BW450" i="1"/>
  <c r="BO450" i="1"/>
  <c r="CC377" i="1"/>
  <c r="BU377" i="1"/>
  <c r="BM377" i="1"/>
  <c r="BZ304" i="1"/>
  <c r="BR304" i="1"/>
  <c r="CC231" i="1"/>
  <c r="BU231" i="1"/>
  <c r="BM231" i="1"/>
  <c r="BD363" i="1"/>
  <c r="CC523" i="1"/>
  <c r="CA450" i="1"/>
  <c r="BQ231" i="1"/>
  <c r="BB509" i="1"/>
  <c r="AT482" i="1"/>
  <c r="BE436" i="1"/>
  <c r="AW436" i="1"/>
  <c r="BW436" i="1"/>
  <c r="BO436" i="1"/>
  <c r="BG363" i="1"/>
  <c r="AY363" i="1"/>
  <c r="BZ363" i="1"/>
  <c r="BR363" i="1"/>
  <c r="BJ363" i="1"/>
  <c r="BA290" i="1"/>
  <c r="BX523" i="1"/>
  <c r="BP523" i="1"/>
  <c r="BV450" i="1"/>
  <c r="BN450" i="1"/>
  <c r="CB377" i="1"/>
  <c r="BT377" i="1"/>
  <c r="BY304" i="1"/>
  <c r="BQ304" i="1"/>
  <c r="CB231" i="1"/>
  <c r="BT231" i="1"/>
  <c r="CB450" i="1"/>
  <c r="BO304" i="1"/>
  <c r="AT372" i="1"/>
  <c r="BT436" i="1"/>
  <c r="BO363" i="1"/>
  <c r="BN304" i="1"/>
  <c r="BA509" i="1"/>
  <c r="AT445" i="1"/>
  <c r="BD436" i="1"/>
  <c r="AV436" i="1"/>
  <c r="BV436" i="1"/>
  <c r="BN436" i="1"/>
  <c r="BF363" i="1"/>
  <c r="AX363" i="1"/>
  <c r="BY363" i="1"/>
  <c r="BQ363" i="1"/>
  <c r="BI363" i="1"/>
  <c r="AZ290" i="1"/>
  <c r="BW523" i="1"/>
  <c r="BO523" i="1"/>
  <c r="CC450" i="1"/>
  <c r="BU450" i="1"/>
  <c r="BM450" i="1"/>
  <c r="CA377" i="1"/>
  <c r="BS377" i="1"/>
  <c r="BX304" i="1"/>
  <c r="BP304" i="1"/>
  <c r="CA231" i="1"/>
  <c r="BS231" i="1"/>
  <c r="AZ509" i="1"/>
  <c r="AT363" i="1"/>
  <c r="BC436" i="1"/>
  <c r="BH436" i="1"/>
  <c r="BU436" i="1"/>
  <c r="BM436" i="1"/>
  <c r="BE363" i="1"/>
  <c r="AW363" i="1"/>
  <c r="BX363" i="1"/>
  <c r="BP363" i="1"/>
  <c r="BG290" i="1"/>
  <c r="AY290" i="1"/>
  <c r="BI290" i="1"/>
  <c r="BN523" i="1"/>
  <c r="BZ377" i="1"/>
  <c r="BR231" i="1"/>
  <c r="AY509" i="1"/>
  <c r="BW363" i="1"/>
  <c r="BU523" i="1"/>
  <c r="BQ377" i="1"/>
  <c r="AT518" i="1"/>
  <c r="AX509" i="1"/>
  <c r="AT409" i="1"/>
  <c r="BA436" i="1"/>
  <c r="CA436" i="1"/>
  <c r="BS436" i="1"/>
  <c r="BK436" i="1"/>
  <c r="BC363" i="1"/>
  <c r="BH363" i="1"/>
  <c r="BV363" i="1"/>
  <c r="BN363" i="1"/>
  <c r="BE290" i="1"/>
  <c r="AW290" i="1"/>
  <c r="CB523" i="1"/>
  <c r="BT523" i="1"/>
  <c r="BZ450" i="1"/>
  <c r="BR450" i="1"/>
  <c r="BX377" i="1"/>
  <c r="BP377" i="1"/>
  <c r="CC304" i="1"/>
  <c r="BU304" i="1"/>
  <c r="BM304" i="1"/>
  <c r="BX231" i="1"/>
  <c r="BP231" i="1"/>
  <c r="BR377" i="1"/>
  <c r="BW304" i="1"/>
  <c r="BB436" i="1"/>
  <c r="CB436" i="1"/>
  <c r="AV363" i="1"/>
  <c r="AX290" i="1"/>
  <c r="BS450" i="1"/>
  <c r="BY377" i="1"/>
  <c r="BV304" i="1"/>
  <c r="BY231" i="1"/>
  <c r="BE509" i="1"/>
  <c r="AW509" i="1"/>
  <c r="AT436" i="1"/>
  <c r="AZ436" i="1"/>
  <c r="BZ436" i="1"/>
  <c r="BR436" i="1"/>
  <c r="BJ436" i="1"/>
  <c r="BB363" i="1"/>
  <c r="CC363" i="1"/>
  <c r="BU363" i="1"/>
  <c r="BM363" i="1"/>
  <c r="BD290" i="1"/>
  <c r="AV290" i="1"/>
  <c r="CA523" i="1"/>
  <c r="BS523" i="1"/>
  <c r="BY450" i="1"/>
  <c r="BQ450" i="1"/>
  <c r="BW377" i="1"/>
  <c r="BO377" i="1"/>
  <c r="CB304" i="1"/>
  <c r="BT304" i="1"/>
  <c r="BW231" i="1"/>
  <c r="BO231" i="1"/>
  <c r="BV523" i="1"/>
  <c r="BP509" i="1"/>
  <c r="BC482" i="1"/>
  <c r="BD482" i="1" s="1"/>
  <c r="BE482" i="1" s="1"/>
  <c r="BG482" i="1" s="1"/>
  <c r="BH482" i="1" s="1"/>
  <c r="BI482" i="1" s="1"/>
  <c r="BJ482" i="1" s="1"/>
  <c r="BK482" i="1" s="1"/>
  <c r="BL482" i="1" s="1"/>
  <c r="BM482" i="1" s="1"/>
  <c r="BN482" i="1" s="1"/>
  <c r="BO482" i="1" s="1"/>
  <c r="BP482" i="1" s="1"/>
  <c r="BQ482" i="1" s="1"/>
  <c r="BR482" i="1" s="1"/>
  <c r="BS482" i="1" s="1"/>
  <c r="BT482" i="1" s="1"/>
  <c r="BU482" i="1" s="1"/>
  <c r="BV482" i="1" s="1"/>
  <c r="BW482" i="1" s="1"/>
  <c r="BX482" i="1" s="1"/>
  <c r="BY482" i="1" s="1"/>
  <c r="BZ482" i="1" s="1"/>
  <c r="CA482" i="1" s="1"/>
  <c r="CB482" i="1" s="1"/>
  <c r="CC482" i="1" s="1"/>
  <c r="AB73" i="1"/>
  <c r="AB72" i="1"/>
  <c r="AB71" i="1"/>
  <c r="AB70" i="1"/>
  <c r="AB69" i="1"/>
  <c r="AB68" i="1"/>
  <c r="AB67" i="1"/>
  <c r="AB66" i="1"/>
  <c r="AB65" i="1"/>
  <c r="AB64" i="1"/>
  <c r="AB63" i="1"/>
  <c r="AB62" i="1"/>
  <c r="AB61" i="1"/>
  <c r="AB60" i="1"/>
  <c r="AB59" i="1"/>
  <c r="AB58" i="1"/>
  <c r="AB57" i="1"/>
  <c r="AB56" i="1"/>
  <c r="AB55" i="1"/>
  <c r="AE73" i="1"/>
  <c r="AE72" i="1"/>
  <c r="AE71" i="1"/>
  <c r="AE70" i="1"/>
  <c r="AE66" i="1"/>
  <c r="BD619" i="1" l="1"/>
  <c r="BE573" i="1"/>
  <c r="BE619" i="1" s="1"/>
  <c r="BK610" i="1"/>
  <c r="BL564" i="1"/>
  <c r="BE555" i="1"/>
  <c r="BE601" i="1" s="1"/>
  <c r="BD601" i="1"/>
  <c r="AY573" i="1"/>
  <c r="AX619" i="1"/>
  <c r="BI619" i="1"/>
  <c r="AX610" i="1"/>
  <c r="AY564" i="1"/>
  <c r="AZ555" i="1"/>
  <c r="AY601" i="1"/>
  <c r="BK601" i="1"/>
  <c r="BL555" i="1"/>
  <c r="BO528" i="1"/>
  <c r="BM528" i="1"/>
  <c r="BN528" i="1"/>
  <c r="BP528" i="1"/>
  <c r="BQ509" i="1"/>
  <c r="B62" i="12"/>
  <c r="H54" i="12"/>
  <c r="H55" i="12"/>
  <c r="H56" i="12"/>
  <c r="H57" i="12"/>
  <c r="H58" i="12"/>
  <c r="H59" i="12"/>
  <c r="H60" i="12"/>
  <c r="H61" i="12"/>
  <c r="AY610" i="1" l="1"/>
  <c r="AZ564" i="1"/>
  <c r="BK573" i="1"/>
  <c r="BJ619" i="1"/>
  <c r="AY619" i="1"/>
  <c r="AZ573" i="1"/>
  <c r="BL601" i="1"/>
  <c r="BM555" i="1"/>
  <c r="BL610" i="1"/>
  <c r="BM564" i="1"/>
  <c r="AZ601" i="1"/>
  <c r="BA555" i="1"/>
  <c r="BA601" i="1" s="1"/>
  <c r="BR509" i="1"/>
  <c r="BQ528" i="1"/>
  <c r="BU4" i="1"/>
  <c r="BU2" i="1" s="1"/>
  <c r="BT4" i="1"/>
  <c r="BT2" i="1" s="1"/>
  <c r="BS4" i="1"/>
  <c r="BS2" i="1" s="1"/>
  <c r="BR4" i="1"/>
  <c r="BR2" i="1" s="1"/>
  <c r="BQ4" i="1"/>
  <c r="BQ2" i="1" s="1"/>
  <c r="BP4" i="1"/>
  <c r="BP2" i="1" s="1"/>
  <c r="BO4" i="1"/>
  <c r="BO2" i="1" s="1"/>
  <c r="BN4" i="1"/>
  <c r="BN2" i="1" s="1"/>
  <c r="BU3" i="1"/>
  <c r="BU1" i="1" s="1"/>
  <c r="BT3" i="1"/>
  <c r="BT1" i="1" s="1"/>
  <c r="BS3" i="1"/>
  <c r="BS1" i="1" s="1"/>
  <c r="BR3" i="1"/>
  <c r="BR1" i="1" s="1"/>
  <c r="BQ3" i="1"/>
  <c r="BQ1" i="1" s="1"/>
  <c r="BP3" i="1"/>
  <c r="BP1" i="1" s="1"/>
  <c r="BO3" i="1"/>
  <c r="BO1" i="1" s="1"/>
  <c r="BN3" i="1"/>
  <c r="BN1" i="1" s="1"/>
  <c r="BV4" i="1"/>
  <c r="BV2" i="1" s="1"/>
  <c r="BV3" i="1"/>
  <c r="BV1" i="1" s="1"/>
  <c r="BW4" i="1"/>
  <c r="BW2" i="1" s="1"/>
  <c r="BW3" i="1"/>
  <c r="BW1" i="1" s="1"/>
  <c r="BX4" i="1"/>
  <c r="BX2" i="1" s="1"/>
  <c r="BX3" i="1"/>
  <c r="BX1" i="1" s="1"/>
  <c r="BZ4" i="1"/>
  <c r="BZ2" i="1" s="1"/>
  <c r="BZ3" i="1"/>
  <c r="BZ1" i="1" s="1"/>
  <c r="BY4" i="1"/>
  <c r="BY2" i="1" s="1"/>
  <c r="BY3" i="1"/>
  <c r="BY1" i="1" s="1"/>
  <c r="BM610" i="1" l="1"/>
  <c r="BN564" i="1"/>
  <c r="BN555" i="1"/>
  <c r="BM601" i="1"/>
  <c r="BA573" i="1"/>
  <c r="BA619" i="1" s="1"/>
  <c r="AZ619" i="1"/>
  <c r="BK619" i="1"/>
  <c r="BL573" i="1"/>
  <c r="AZ610" i="1"/>
  <c r="BA564" i="1"/>
  <c r="BA610" i="1" s="1"/>
  <c r="BS509" i="1"/>
  <c r="BR528" i="1"/>
  <c r="H8" i="1"/>
  <c r="BM573" i="1" l="1"/>
  <c r="BL619" i="1"/>
  <c r="BN601" i="1"/>
  <c r="BO555" i="1"/>
  <c r="BN610" i="1"/>
  <c r="BO564" i="1"/>
  <c r="BS528" i="1"/>
  <c r="BT509" i="1"/>
  <c r="F65" i="12"/>
  <c r="D64" i="12"/>
  <c r="F63" i="12"/>
  <c r="D63" i="12"/>
  <c r="F61" i="12"/>
  <c r="F59" i="12"/>
  <c r="D59" i="12"/>
  <c r="D58" i="12"/>
  <c r="F57" i="12"/>
  <c r="D57" i="12"/>
  <c r="D56" i="12"/>
  <c r="F55" i="12"/>
  <c r="D55" i="12"/>
  <c r="D54" i="12"/>
  <c r="F53" i="12"/>
  <c r="D53" i="12"/>
  <c r="D52" i="12"/>
  <c r="F51" i="12"/>
  <c r="D51" i="12"/>
  <c r="D50" i="12"/>
  <c r="F49" i="12"/>
  <c r="D49" i="12"/>
  <c r="D48" i="12"/>
  <c r="F47" i="12"/>
  <c r="D47" i="12"/>
  <c r="D46" i="12"/>
  <c r="F45" i="12"/>
  <c r="D45" i="12"/>
  <c r="D44" i="12"/>
  <c r="F43" i="12"/>
  <c r="D43" i="12"/>
  <c r="D42" i="12"/>
  <c r="F41" i="12"/>
  <c r="D41" i="12"/>
  <c r="D40" i="12"/>
  <c r="F39" i="12"/>
  <c r="D39" i="12"/>
  <c r="D38" i="12"/>
  <c r="F37" i="12"/>
  <c r="D37" i="12"/>
  <c r="D36" i="12"/>
  <c r="F35" i="12"/>
  <c r="D35" i="12"/>
  <c r="D34" i="12"/>
  <c r="D33" i="12"/>
  <c r="D32" i="12"/>
  <c r="D31" i="12"/>
  <c r="D30" i="12"/>
  <c r="D29" i="12"/>
  <c r="D28" i="12"/>
  <c r="D27" i="12"/>
  <c r="D26" i="12"/>
  <c r="D25" i="12"/>
  <c r="D24" i="12"/>
  <c r="A1019" i="10"/>
  <c r="J937" i="10"/>
  <c r="P265" i="10"/>
  <c r="O265" i="10"/>
  <c r="P264" i="10"/>
  <c r="O264" i="10"/>
  <c r="D34" i="10"/>
  <c r="D33" i="10"/>
  <c r="D32" i="10"/>
  <c r="D31" i="10"/>
  <c r="C30" i="10"/>
  <c r="B30" i="10"/>
  <c r="C29" i="10"/>
  <c r="B29" i="10"/>
  <c r="C28" i="10"/>
  <c r="B28" i="10"/>
  <c r="C27" i="10"/>
  <c r="B27" i="10"/>
  <c r="D26" i="10"/>
  <c r="C25" i="10"/>
  <c r="B25" i="10"/>
  <c r="C24" i="10"/>
  <c r="B24" i="10"/>
  <c r="A24" i="10"/>
  <c r="A25" i="10" s="1"/>
  <c r="A26" i="10" s="1"/>
  <c r="A27" i="10" s="1"/>
  <c r="A28" i="10" s="1"/>
  <c r="A29" i="10" s="1"/>
  <c r="A30" i="10" s="1"/>
  <c r="A31" i="10" s="1"/>
  <c r="A32" i="10" s="1"/>
  <c r="A33" i="10" s="1"/>
  <c r="C23" i="10"/>
  <c r="B23" i="10"/>
  <c r="C22" i="10"/>
  <c r="B22" i="10"/>
  <c r="C21" i="10"/>
  <c r="B21" i="10"/>
  <c r="D20" i="10"/>
  <c r="D19" i="10"/>
  <c r="D18" i="10"/>
  <c r="D15" i="10"/>
  <c r="D14" i="10"/>
  <c r="D13" i="10"/>
  <c r="D12" i="10"/>
  <c r="D11" i="10"/>
  <c r="D9" i="10"/>
  <c r="D8" i="10"/>
  <c r="D7" i="10"/>
  <c r="D6" i="10"/>
  <c r="D5" i="10"/>
  <c r="D4" i="10"/>
  <c r="D3" i="10"/>
  <c r="D2" i="10"/>
  <c r="BP564" i="1" l="1"/>
  <c r="BO610" i="1"/>
  <c r="BO601" i="1"/>
  <c r="BP555" i="1"/>
  <c r="BN573" i="1"/>
  <c r="BM619" i="1"/>
  <c r="BU509" i="1"/>
  <c r="BT528" i="1"/>
  <c r="D24" i="10"/>
  <c r="D25" i="10"/>
  <c r="D30" i="10"/>
  <c r="D28" i="10"/>
  <c r="D29" i="10"/>
  <c r="D23" i="10"/>
  <c r="D27" i="10"/>
  <c r="D21" i="10"/>
  <c r="D22" i="10"/>
  <c r="D115" i="12"/>
  <c r="D116" i="12"/>
  <c r="D117" i="12"/>
  <c r="D118" i="12"/>
  <c r="D119" i="12"/>
  <c r="D120" i="12"/>
  <c r="D121" i="12"/>
  <c r="D114" i="12"/>
  <c r="BO573" i="1" l="1"/>
  <c r="BN619" i="1"/>
  <c r="BP601" i="1"/>
  <c r="BQ555" i="1"/>
  <c r="BP610" i="1"/>
  <c r="BQ564" i="1"/>
  <c r="BU528" i="1"/>
  <c r="BV509" i="1"/>
  <c r="AE61" i="1"/>
  <c r="AE54" i="1"/>
  <c r="BQ610" i="1" l="1"/>
  <c r="BR564" i="1"/>
  <c r="BQ601" i="1"/>
  <c r="BR555" i="1"/>
  <c r="BO619" i="1"/>
  <c r="BP573" i="1"/>
  <c r="BV528" i="1"/>
  <c r="BW509" i="1"/>
  <c r="AE67" i="1"/>
  <c r="AE63" i="1"/>
  <c r="D79" i="12"/>
  <c r="D80" i="12"/>
  <c r="D81" i="12"/>
  <c r="D82" i="12"/>
  <c r="BP619" i="1" l="1"/>
  <c r="BQ573" i="1"/>
  <c r="BR601" i="1"/>
  <c r="BS555" i="1"/>
  <c r="BS564" i="1"/>
  <c r="BR610" i="1"/>
  <c r="BW528" i="1"/>
  <c r="BX509" i="1"/>
  <c r="AE68" i="1"/>
  <c r="AE69" i="1"/>
  <c r="C147" i="12"/>
  <c r="D113" i="12"/>
  <c r="AE52" i="1"/>
  <c r="AI38" i="1"/>
  <c r="AJ38" i="1"/>
  <c r="BT564" i="1" l="1"/>
  <c r="BS610" i="1"/>
  <c r="BT555" i="1"/>
  <c r="BS601" i="1"/>
  <c r="BQ619" i="1"/>
  <c r="BR573" i="1"/>
  <c r="BX528" i="1"/>
  <c r="BY509" i="1"/>
  <c r="AE74" i="1"/>
  <c r="B135" i="12"/>
  <c r="A145" i="12"/>
  <c r="A146" i="12" s="1"/>
  <c r="B132" i="12"/>
  <c r="B134" i="12"/>
  <c r="B133" i="12"/>
  <c r="BR619" i="1" l="1"/>
  <c r="BS573" i="1"/>
  <c r="BU555" i="1"/>
  <c r="BT601" i="1"/>
  <c r="BU564" i="1"/>
  <c r="BT610" i="1"/>
  <c r="BY528" i="1"/>
  <c r="BZ509" i="1"/>
  <c r="AM16" i="1"/>
  <c r="AQ16" i="1"/>
  <c r="AR16" i="1"/>
  <c r="AS16" i="1"/>
  <c r="AT16" i="1"/>
  <c r="AY16" i="1"/>
  <c r="AZ16" i="1"/>
  <c r="BA16" i="1"/>
  <c r="BB16" i="1"/>
  <c r="BC16" i="1"/>
  <c r="BD16" i="1"/>
  <c r="BE16" i="1"/>
  <c r="BF16" i="1"/>
  <c r="BG16" i="1"/>
  <c r="BR16" i="1"/>
  <c r="BH16" i="1"/>
  <c r="BI16" i="1"/>
  <c r="BJ16" i="1"/>
  <c r="BK16" i="1"/>
  <c r="BL16" i="1"/>
  <c r="BM16" i="1"/>
  <c r="BN16" i="1"/>
  <c r="BO16" i="1"/>
  <c r="BP16" i="1"/>
  <c r="BQ16" i="1"/>
  <c r="D83" i="12"/>
  <c r="D84" i="12"/>
  <c r="D85" i="12"/>
  <c r="D86" i="12"/>
  <c r="D88" i="12"/>
  <c r="D89" i="12"/>
  <c r="D90" i="12"/>
  <c r="D91" i="12"/>
  <c r="D92" i="12"/>
  <c r="D95" i="12"/>
  <c r="D96" i="12"/>
  <c r="D97" i="12"/>
  <c r="D98" i="12"/>
  <c r="D99" i="12"/>
  <c r="D100" i="12"/>
  <c r="D101" i="12"/>
  <c r="D102" i="12"/>
  <c r="D103" i="12"/>
  <c r="D104" i="12"/>
  <c r="D105" i="12"/>
  <c r="D106" i="12"/>
  <c r="D107" i="12"/>
  <c r="D108" i="12"/>
  <c r="D109" i="12"/>
  <c r="D110" i="12"/>
  <c r="D111" i="12"/>
  <c r="D112" i="12"/>
  <c r="A111" i="12"/>
  <c r="A112" i="12" s="1"/>
  <c r="A113" i="12" s="1"/>
  <c r="A114" i="12" s="1"/>
  <c r="A115" i="12" s="1"/>
  <c r="A116" i="12" s="1"/>
  <c r="A117" i="12" s="1"/>
  <c r="A118" i="12" s="1"/>
  <c r="A119" i="12" s="1"/>
  <c r="A120" i="12" s="1"/>
  <c r="A121" i="12" s="1"/>
  <c r="A122" i="12" s="1"/>
  <c r="A123" i="12" s="1"/>
  <c r="A124" i="12" s="1"/>
  <c r="AJ39" i="1"/>
  <c r="AJ40" i="1" s="1"/>
  <c r="AJ41" i="1" s="1"/>
  <c r="AJ42" i="1" s="1"/>
  <c r="BA30" i="1"/>
  <c r="BA39" i="1" s="1"/>
  <c r="BA29" i="1"/>
  <c r="BA57" i="1" s="1"/>
  <c r="BA85" i="1" s="1"/>
  <c r="BA113" i="1" s="1"/>
  <c r="BA186" i="1" s="1"/>
  <c r="BA259" i="1" s="1"/>
  <c r="BA332" i="1" s="1"/>
  <c r="BA405" i="1" s="1"/>
  <c r="BA478" i="1" s="1"/>
  <c r="AW29" i="1"/>
  <c r="AW38" i="1" s="1"/>
  <c r="AW30" i="1"/>
  <c r="AW39" i="1" s="1"/>
  <c r="AW48" i="1" s="1"/>
  <c r="AW76" i="1" s="1"/>
  <c r="AW104" i="1" s="1"/>
  <c r="AW132" i="1" s="1"/>
  <c r="AW205" i="1" s="1"/>
  <c r="AW278" i="1" s="1"/>
  <c r="AI39" i="1"/>
  <c r="AI40" i="1" s="1"/>
  <c r="AI41" i="1" s="1"/>
  <c r="AI42" i="1" s="1"/>
  <c r="BO11" i="1"/>
  <c r="BO14" i="1" s="1"/>
  <c r="AA12" i="1"/>
  <c r="AO627" i="1" s="1"/>
  <c r="AB187" i="1"/>
  <c r="AC187" i="1"/>
  <c r="AM449" i="1"/>
  <c r="AM522" i="1"/>
  <c r="AO540" i="1"/>
  <c r="AP540" i="1" s="1"/>
  <c r="AQ540" i="1" s="1"/>
  <c r="AR540" i="1" s="1"/>
  <c r="AS540" i="1" s="1"/>
  <c r="AT540" i="1" s="1"/>
  <c r="AU540" i="1" s="1"/>
  <c r="AV540" i="1" s="1"/>
  <c r="AW540" i="1" s="1"/>
  <c r="AX540" i="1" s="1"/>
  <c r="AY540" i="1" s="1"/>
  <c r="AZ540" i="1" s="1"/>
  <c r="BA540" i="1" s="1"/>
  <c r="BB540" i="1" s="1"/>
  <c r="BC540" i="1" s="1"/>
  <c r="BD540" i="1" s="1"/>
  <c r="BE540" i="1" s="1"/>
  <c r="BF540" i="1" s="1"/>
  <c r="BG540" i="1" s="1"/>
  <c r="BH540" i="1" s="1"/>
  <c r="BI540" i="1" s="1"/>
  <c r="BJ540" i="1" s="1"/>
  <c r="BK540" i="1" s="1"/>
  <c r="BL540" i="1" s="1"/>
  <c r="BM540" i="1" s="1"/>
  <c r="BN540" i="1" s="1"/>
  <c r="BO540" i="1" s="1"/>
  <c r="BP540" i="1" s="1"/>
  <c r="BQ540" i="1" s="1"/>
  <c r="BR540" i="1" s="1"/>
  <c r="BS540" i="1" s="1"/>
  <c r="BT540" i="1" s="1"/>
  <c r="BU540" i="1" s="1"/>
  <c r="BV540" i="1" s="1"/>
  <c r="BW540" i="1" s="1"/>
  <c r="BX540" i="1" s="1"/>
  <c r="BY540" i="1" s="1"/>
  <c r="BZ540" i="1" s="1"/>
  <c r="CA540" i="1" s="1"/>
  <c r="CB540" i="1" s="1"/>
  <c r="CC540" i="1" s="1"/>
  <c r="AO531" i="1"/>
  <c r="AP531" i="1" s="1"/>
  <c r="AQ531" i="1" s="1"/>
  <c r="AR531" i="1" s="1"/>
  <c r="AS531" i="1" s="1"/>
  <c r="AT531" i="1" s="1"/>
  <c r="AU531" i="1" s="1"/>
  <c r="AV531" i="1" s="1"/>
  <c r="AW531" i="1" s="1"/>
  <c r="AX531" i="1" s="1"/>
  <c r="AY531" i="1" s="1"/>
  <c r="AZ531" i="1" s="1"/>
  <c r="BA531" i="1" s="1"/>
  <c r="BB531" i="1" s="1"/>
  <c r="BC531" i="1" s="1"/>
  <c r="BD531" i="1" s="1"/>
  <c r="BE531" i="1" s="1"/>
  <c r="BF531" i="1" s="1"/>
  <c r="BG531" i="1" s="1"/>
  <c r="BH531" i="1" s="1"/>
  <c r="BI531" i="1" s="1"/>
  <c r="BJ531" i="1" s="1"/>
  <c r="BK531" i="1" s="1"/>
  <c r="BL531" i="1" s="1"/>
  <c r="BM531" i="1" s="1"/>
  <c r="BN531" i="1" s="1"/>
  <c r="BO531" i="1" s="1"/>
  <c r="BP531" i="1" s="1"/>
  <c r="BQ531" i="1" s="1"/>
  <c r="BR531" i="1" s="1"/>
  <c r="BS531" i="1" s="1"/>
  <c r="BT531" i="1" s="1"/>
  <c r="BU531" i="1" s="1"/>
  <c r="BV531" i="1" s="1"/>
  <c r="BW531" i="1" s="1"/>
  <c r="BX531" i="1" s="1"/>
  <c r="BY531" i="1" s="1"/>
  <c r="BZ531" i="1" s="1"/>
  <c r="CA531" i="1" s="1"/>
  <c r="CB531" i="1" s="1"/>
  <c r="CC531" i="1" s="1"/>
  <c r="AO522" i="1"/>
  <c r="AP522" i="1" s="1"/>
  <c r="AQ522" i="1" s="1"/>
  <c r="AR522" i="1" s="1"/>
  <c r="AS522" i="1" s="1"/>
  <c r="AT522" i="1" s="1"/>
  <c r="AU522" i="1" s="1"/>
  <c r="AV522" i="1" s="1"/>
  <c r="AW522" i="1" s="1"/>
  <c r="AX522" i="1" s="1"/>
  <c r="AY522" i="1" s="1"/>
  <c r="AZ522" i="1" s="1"/>
  <c r="BA522" i="1" s="1"/>
  <c r="BB522" i="1" s="1"/>
  <c r="BC522" i="1" s="1"/>
  <c r="BD522" i="1" s="1"/>
  <c r="BE522" i="1" s="1"/>
  <c r="BF522" i="1" s="1"/>
  <c r="BG522" i="1" s="1"/>
  <c r="BH522" i="1" s="1"/>
  <c r="BI522" i="1" s="1"/>
  <c r="BJ522" i="1" s="1"/>
  <c r="BK522" i="1" s="1"/>
  <c r="BL522" i="1" s="1"/>
  <c r="BM522" i="1" s="1"/>
  <c r="BN522" i="1" s="1"/>
  <c r="BO522" i="1" s="1"/>
  <c r="BP522" i="1" s="1"/>
  <c r="BQ522" i="1" s="1"/>
  <c r="BR522" i="1" s="1"/>
  <c r="BS522" i="1" s="1"/>
  <c r="BT522" i="1" s="1"/>
  <c r="BU522" i="1" s="1"/>
  <c r="BV522" i="1" s="1"/>
  <c r="BW522" i="1" s="1"/>
  <c r="BX522" i="1" s="1"/>
  <c r="BY522" i="1" s="1"/>
  <c r="BZ522" i="1" s="1"/>
  <c r="CA522" i="1" s="1"/>
  <c r="CB522" i="1" s="1"/>
  <c r="CC522" i="1" s="1"/>
  <c r="AV518" i="1"/>
  <c r="AW518" i="1" s="1"/>
  <c r="AX518" i="1" s="1"/>
  <c r="AY518" i="1" s="1"/>
  <c r="AZ518" i="1" s="1"/>
  <c r="BA518" i="1" s="1"/>
  <c r="BC518" i="1" s="1"/>
  <c r="BD518" i="1" s="1"/>
  <c r="BE518" i="1" s="1"/>
  <c r="BG518" i="1" s="1"/>
  <c r="BH518" i="1" s="1"/>
  <c r="BI518" i="1" s="1"/>
  <c r="BJ518" i="1" s="1"/>
  <c r="BK518" i="1" s="1"/>
  <c r="BL518" i="1" s="1"/>
  <c r="BM518" i="1" s="1"/>
  <c r="BN518" i="1" s="1"/>
  <c r="BO518" i="1" s="1"/>
  <c r="BP518" i="1" s="1"/>
  <c r="BQ518" i="1" s="1"/>
  <c r="BR518" i="1" s="1"/>
  <c r="BS518" i="1" s="1"/>
  <c r="BT518" i="1" s="1"/>
  <c r="BU518" i="1" s="1"/>
  <c r="BV518" i="1" s="1"/>
  <c r="BW518" i="1" s="1"/>
  <c r="BX518" i="1" s="1"/>
  <c r="BY518" i="1" s="1"/>
  <c r="BZ518" i="1" s="1"/>
  <c r="CA518" i="1" s="1"/>
  <c r="CB518" i="1" s="1"/>
  <c r="CC518" i="1" s="1"/>
  <c r="AO513" i="1"/>
  <c r="AP513" i="1" s="1"/>
  <c r="AQ513" i="1" s="1"/>
  <c r="AR513" i="1" s="1"/>
  <c r="AS513" i="1" s="1"/>
  <c r="AT513" i="1" s="1"/>
  <c r="AU513" i="1" s="1"/>
  <c r="AV513" i="1" s="1"/>
  <c r="AW513" i="1" s="1"/>
  <c r="AX513" i="1" s="1"/>
  <c r="AY513" i="1" s="1"/>
  <c r="AZ513" i="1" s="1"/>
  <c r="BA513" i="1" s="1"/>
  <c r="BB513" i="1" s="1"/>
  <c r="BC513" i="1" s="1"/>
  <c r="BD513" i="1" s="1"/>
  <c r="BE513" i="1" s="1"/>
  <c r="BF513" i="1" s="1"/>
  <c r="BG513" i="1" s="1"/>
  <c r="BH513" i="1" s="1"/>
  <c r="BI513" i="1" s="1"/>
  <c r="BJ513" i="1" s="1"/>
  <c r="BK513" i="1" s="1"/>
  <c r="BL513" i="1" s="1"/>
  <c r="BM513" i="1" s="1"/>
  <c r="BN513" i="1" s="1"/>
  <c r="BO513" i="1" s="1"/>
  <c r="BP513" i="1" s="1"/>
  <c r="BQ513" i="1" s="1"/>
  <c r="BR513" i="1" s="1"/>
  <c r="BS513" i="1" s="1"/>
  <c r="BT513" i="1" s="1"/>
  <c r="BU513" i="1" s="1"/>
  <c r="BV513" i="1" s="1"/>
  <c r="BW513" i="1" s="1"/>
  <c r="BX513" i="1" s="1"/>
  <c r="BY513" i="1" s="1"/>
  <c r="BZ513" i="1" s="1"/>
  <c r="CA513" i="1" s="1"/>
  <c r="CB513" i="1" s="1"/>
  <c r="CC513" i="1" s="1"/>
  <c r="AO512" i="1"/>
  <c r="AP512" i="1" s="1"/>
  <c r="AQ512" i="1" s="1"/>
  <c r="AR512" i="1" s="1"/>
  <c r="AS512" i="1" s="1"/>
  <c r="AT512" i="1" s="1"/>
  <c r="AU512" i="1" s="1"/>
  <c r="AV512" i="1" s="1"/>
  <c r="AW512" i="1" s="1"/>
  <c r="AX512" i="1" s="1"/>
  <c r="AY512" i="1" s="1"/>
  <c r="AZ512" i="1" s="1"/>
  <c r="BA512" i="1" s="1"/>
  <c r="BB512" i="1" s="1"/>
  <c r="BC512" i="1" s="1"/>
  <c r="BD512" i="1" s="1"/>
  <c r="BE512" i="1" s="1"/>
  <c r="BF512" i="1" s="1"/>
  <c r="BG512" i="1" s="1"/>
  <c r="BH512" i="1" s="1"/>
  <c r="BI512" i="1" s="1"/>
  <c r="BJ512" i="1" s="1"/>
  <c r="BK512" i="1" s="1"/>
  <c r="BL512" i="1" s="1"/>
  <c r="BM512" i="1" s="1"/>
  <c r="BN512" i="1" s="1"/>
  <c r="BO512" i="1" s="1"/>
  <c r="BP512" i="1" s="1"/>
  <c r="BQ512" i="1" s="1"/>
  <c r="BR512" i="1" s="1"/>
  <c r="BS512" i="1" s="1"/>
  <c r="BT512" i="1" s="1"/>
  <c r="BU512" i="1" s="1"/>
  <c r="BV512" i="1" s="1"/>
  <c r="BW512" i="1" s="1"/>
  <c r="BX512" i="1" s="1"/>
  <c r="BY512" i="1" s="1"/>
  <c r="BZ512" i="1" s="1"/>
  <c r="CA512" i="1" s="1"/>
  <c r="CB512" i="1" s="1"/>
  <c r="CC512" i="1" s="1"/>
  <c r="AO504" i="1"/>
  <c r="AP504" i="1" s="1"/>
  <c r="AQ504" i="1" s="1"/>
  <c r="AR504" i="1" s="1"/>
  <c r="AS504" i="1" s="1"/>
  <c r="AT504" i="1" s="1"/>
  <c r="AU504" i="1" s="1"/>
  <c r="AV504" i="1" s="1"/>
  <c r="AW504" i="1" s="1"/>
  <c r="AX504" i="1" s="1"/>
  <c r="AY504" i="1" s="1"/>
  <c r="AZ504" i="1" s="1"/>
  <c r="BA504" i="1" s="1"/>
  <c r="BB504" i="1" s="1"/>
  <c r="BC504" i="1" s="1"/>
  <c r="BD504" i="1" s="1"/>
  <c r="BE504" i="1" s="1"/>
  <c r="BF504" i="1" s="1"/>
  <c r="BG504" i="1" s="1"/>
  <c r="BH504" i="1" s="1"/>
  <c r="BI504" i="1" s="1"/>
  <c r="BJ504" i="1" s="1"/>
  <c r="BK504" i="1" s="1"/>
  <c r="BL504" i="1" s="1"/>
  <c r="BM504" i="1" s="1"/>
  <c r="BN504" i="1" s="1"/>
  <c r="BO504" i="1" s="1"/>
  <c r="BP504" i="1" s="1"/>
  <c r="BQ504" i="1" s="1"/>
  <c r="BR504" i="1" s="1"/>
  <c r="BS504" i="1" s="1"/>
  <c r="BT504" i="1" s="1"/>
  <c r="BU504" i="1" s="1"/>
  <c r="BV504" i="1" s="1"/>
  <c r="BW504" i="1" s="1"/>
  <c r="BX504" i="1" s="1"/>
  <c r="BY504" i="1" s="1"/>
  <c r="BZ504" i="1" s="1"/>
  <c r="CA504" i="1" s="1"/>
  <c r="CB504" i="1" s="1"/>
  <c r="CC504" i="1" s="1"/>
  <c r="AO503" i="1"/>
  <c r="AP503" i="1" s="1"/>
  <c r="AQ503" i="1" s="1"/>
  <c r="AR503" i="1" s="1"/>
  <c r="AS503" i="1" s="1"/>
  <c r="AT503" i="1" s="1"/>
  <c r="AU503" i="1" s="1"/>
  <c r="AV503" i="1" s="1"/>
  <c r="AW503" i="1" s="1"/>
  <c r="AX503" i="1" s="1"/>
  <c r="AY503" i="1" s="1"/>
  <c r="AZ503" i="1" s="1"/>
  <c r="BA503" i="1" s="1"/>
  <c r="BB503" i="1" s="1"/>
  <c r="BC503" i="1" s="1"/>
  <c r="BD503" i="1" s="1"/>
  <c r="BE503" i="1" s="1"/>
  <c r="BF503" i="1" s="1"/>
  <c r="BG503" i="1" s="1"/>
  <c r="BH503" i="1" s="1"/>
  <c r="BI503" i="1" s="1"/>
  <c r="BJ503" i="1" s="1"/>
  <c r="BK503" i="1" s="1"/>
  <c r="BL503" i="1" s="1"/>
  <c r="BM503" i="1" s="1"/>
  <c r="BN503" i="1" s="1"/>
  <c r="BO503" i="1" s="1"/>
  <c r="BP503" i="1" s="1"/>
  <c r="BQ503" i="1" s="1"/>
  <c r="BR503" i="1" s="1"/>
  <c r="BS503" i="1" s="1"/>
  <c r="BT503" i="1" s="1"/>
  <c r="BU503" i="1" s="1"/>
  <c r="BV503" i="1" s="1"/>
  <c r="BW503" i="1" s="1"/>
  <c r="BX503" i="1" s="1"/>
  <c r="BY503" i="1" s="1"/>
  <c r="BZ503" i="1" s="1"/>
  <c r="CA503" i="1" s="1"/>
  <c r="CB503" i="1" s="1"/>
  <c r="CC503" i="1" s="1"/>
  <c r="AU500" i="1"/>
  <c r="AU546" i="1" s="1"/>
  <c r="AO494" i="1"/>
  <c r="AP494" i="1" s="1"/>
  <c r="AQ494" i="1" s="1"/>
  <c r="AR494" i="1" s="1"/>
  <c r="AS494" i="1" s="1"/>
  <c r="AT494" i="1" s="1"/>
  <c r="AU494" i="1" s="1"/>
  <c r="AV494" i="1" s="1"/>
  <c r="AW494" i="1" s="1"/>
  <c r="AX494" i="1" s="1"/>
  <c r="AY494" i="1" s="1"/>
  <c r="AZ494" i="1" s="1"/>
  <c r="BA494" i="1" s="1"/>
  <c r="BB494" i="1" s="1"/>
  <c r="BC494" i="1" s="1"/>
  <c r="BD494" i="1" s="1"/>
  <c r="BE494" i="1" s="1"/>
  <c r="BF494" i="1" s="1"/>
  <c r="BG494" i="1" s="1"/>
  <c r="BH494" i="1" s="1"/>
  <c r="BI494" i="1" s="1"/>
  <c r="BJ494" i="1" s="1"/>
  <c r="BK494" i="1" s="1"/>
  <c r="BL494" i="1" s="1"/>
  <c r="BM494" i="1" s="1"/>
  <c r="BN494" i="1" s="1"/>
  <c r="BO494" i="1" s="1"/>
  <c r="BP494" i="1" s="1"/>
  <c r="BQ494" i="1" s="1"/>
  <c r="BR494" i="1" s="1"/>
  <c r="BS494" i="1" s="1"/>
  <c r="BT494" i="1" s="1"/>
  <c r="BU494" i="1" s="1"/>
  <c r="BV494" i="1" s="1"/>
  <c r="BW494" i="1" s="1"/>
  <c r="BX494" i="1" s="1"/>
  <c r="BY494" i="1" s="1"/>
  <c r="BZ494" i="1" s="1"/>
  <c r="CA494" i="1" s="1"/>
  <c r="CB494" i="1" s="1"/>
  <c r="CC494" i="1" s="1"/>
  <c r="AU491" i="1"/>
  <c r="AU537" i="1" s="1"/>
  <c r="AO485" i="1"/>
  <c r="AP485" i="1" s="1"/>
  <c r="AQ485" i="1" s="1"/>
  <c r="AR485" i="1" s="1"/>
  <c r="AS485" i="1" s="1"/>
  <c r="AT485" i="1" s="1"/>
  <c r="AU485" i="1" s="1"/>
  <c r="AV485" i="1" s="1"/>
  <c r="AW485" i="1" s="1"/>
  <c r="AX485" i="1" s="1"/>
  <c r="AY485" i="1" s="1"/>
  <c r="AZ485" i="1" s="1"/>
  <c r="BA485" i="1" s="1"/>
  <c r="BB485" i="1" s="1"/>
  <c r="BC485" i="1" s="1"/>
  <c r="BD485" i="1" s="1"/>
  <c r="BE485" i="1" s="1"/>
  <c r="BF485" i="1" s="1"/>
  <c r="BG485" i="1" s="1"/>
  <c r="BH485" i="1" s="1"/>
  <c r="BI485" i="1" s="1"/>
  <c r="BJ485" i="1" s="1"/>
  <c r="BK485" i="1" s="1"/>
  <c r="BL485" i="1" s="1"/>
  <c r="BM485" i="1" s="1"/>
  <c r="BN485" i="1" s="1"/>
  <c r="BO485" i="1" s="1"/>
  <c r="BP485" i="1" s="1"/>
  <c r="BQ485" i="1" s="1"/>
  <c r="BR485" i="1" s="1"/>
  <c r="BS485" i="1" s="1"/>
  <c r="BT485" i="1" s="1"/>
  <c r="BU485" i="1" s="1"/>
  <c r="BV485" i="1" s="1"/>
  <c r="BW485" i="1" s="1"/>
  <c r="BX485" i="1" s="1"/>
  <c r="BY485" i="1" s="1"/>
  <c r="BZ485" i="1" s="1"/>
  <c r="CA485" i="1" s="1"/>
  <c r="CB485" i="1" s="1"/>
  <c r="CC485" i="1" s="1"/>
  <c r="AO476" i="1"/>
  <c r="AP476" i="1" s="1"/>
  <c r="AQ476" i="1" s="1"/>
  <c r="AR476" i="1" s="1"/>
  <c r="AS476" i="1" s="1"/>
  <c r="AT476" i="1" s="1"/>
  <c r="AU476" i="1" s="1"/>
  <c r="AV476" i="1" s="1"/>
  <c r="AW476" i="1" s="1"/>
  <c r="AX476" i="1" s="1"/>
  <c r="AY476" i="1" s="1"/>
  <c r="AZ476" i="1" s="1"/>
  <c r="BA476" i="1" s="1"/>
  <c r="BB476" i="1" s="1"/>
  <c r="BC476" i="1" s="1"/>
  <c r="BD476" i="1" s="1"/>
  <c r="BE476" i="1" s="1"/>
  <c r="BF476" i="1" s="1"/>
  <c r="BG476" i="1" s="1"/>
  <c r="BH476" i="1" s="1"/>
  <c r="BI476" i="1" s="1"/>
  <c r="BJ476" i="1" s="1"/>
  <c r="BK476" i="1" s="1"/>
  <c r="BL476" i="1" s="1"/>
  <c r="BM476" i="1" s="1"/>
  <c r="BN476" i="1" s="1"/>
  <c r="BO476" i="1" s="1"/>
  <c r="BP476" i="1" s="1"/>
  <c r="BQ476" i="1" s="1"/>
  <c r="BR476" i="1" s="1"/>
  <c r="BS476" i="1" s="1"/>
  <c r="BT476" i="1" s="1"/>
  <c r="BU476" i="1" s="1"/>
  <c r="BV476" i="1" s="1"/>
  <c r="BW476" i="1" s="1"/>
  <c r="BX476" i="1" s="1"/>
  <c r="BY476" i="1" s="1"/>
  <c r="BZ476" i="1" s="1"/>
  <c r="CA476" i="1" s="1"/>
  <c r="CB476" i="1" s="1"/>
  <c r="CC476" i="1" s="1"/>
  <c r="BL475" i="1"/>
  <c r="BK475" i="1"/>
  <c r="BJ475" i="1"/>
  <c r="BI475" i="1"/>
  <c r="BH475" i="1"/>
  <c r="BG475" i="1"/>
  <c r="BF475" i="1"/>
  <c r="BE475" i="1"/>
  <c r="BD475" i="1"/>
  <c r="BC475" i="1"/>
  <c r="BB475" i="1"/>
  <c r="BA475" i="1"/>
  <c r="AZ475" i="1"/>
  <c r="AY475" i="1"/>
  <c r="AX475" i="1"/>
  <c r="AW475" i="1"/>
  <c r="AV475" i="1"/>
  <c r="AU475" i="1"/>
  <c r="AT475" i="1"/>
  <c r="AS475" i="1"/>
  <c r="AR475" i="1"/>
  <c r="AQ475" i="1"/>
  <c r="AP475" i="1"/>
  <c r="AO475" i="1"/>
  <c r="AN475" i="1"/>
  <c r="AO467" i="1"/>
  <c r="AP467" i="1" s="1"/>
  <c r="AQ467" i="1" s="1"/>
  <c r="AR467" i="1" s="1"/>
  <c r="AS467" i="1" s="1"/>
  <c r="AT467" i="1" s="1"/>
  <c r="AU467" i="1" s="1"/>
  <c r="AV467" i="1" s="1"/>
  <c r="AW467" i="1" s="1"/>
  <c r="AX467" i="1" s="1"/>
  <c r="AY467" i="1" s="1"/>
  <c r="AZ467" i="1" s="1"/>
  <c r="BA467" i="1" s="1"/>
  <c r="BB467" i="1" s="1"/>
  <c r="BC467" i="1" s="1"/>
  <c r="BD467" i="1" s="1"/>
  <c r="BE467" i="1" s="1"/>
  <c r="BF467" i="1" s="1"/>
  <c r="BG467" i="1" s="1"/>
  <c r="BH467" i="1" s="1"/>
  <c r="BI467" i="1" s="1"/>
  <c r="BJ467" i="1" s="1"/>
  <c r="BK467" i="1" s="1"/>
  <c r="BL467" i="1" s="1"/>
  <c r="BM467" i="1" s="1"/>
  <c r="BN467" i="1" s="1"/>
  <c r="BO467" i="1" s="1"/>
  <c r="BP467" i="1" s="1"/>
  <c r="BQ467" i="1" s="1"/>
  <c r="BR467" i="1" s="1"/>
  <c r="BS467" i="1" s="1"/>
  <c r="BT467" i="1" s="1"/>
  <c r="BU467" i="1" s="1"/>
  <c r="BV467" i="1" s="1"/>
  <c r="BW467" i="1" s="1"/>
  <c r="BX467" i="1" s="1"/>
  <c r="BY467" i="1" s="1"/>
  <c r="BZ467" i="1" s="1"/>
  <c r="CA467" i="1" s="1"/>
  <c r="CB467" i="1" s="1"/>
  <c r="CC467" i="1" s="1"/>
  <c r="AO458" i="1"/>
  <c r="AP458" i="1" s="1"/>
  <c r="AQ458" i="1" s="1"/>
  <c r="AR458" i="1" s="1"/>
  <c r="AS458" i="1" s="1"/>
  <c r="AT458" i="1" s="1"/>
  <c r="AU458" i="1" s="1"/>
  <c r="AV458" i="1" s="1"/>
  <c r="AW458" i="1" s="1"/>
  <c r="AX458" i="1" s="1"/>
  <c r="AY458" i="1" s="1"/>
  <c r="AZ458" i="1" s="1"/>
  <c r="BA458" i="1" s="1"/>
  <c r="BB458" i="1" s="1"/>
  <c r="BC458" i="1" s="1"/>
  <c r="BD458" i="1" s="1"/>
  <c r="BE458" i="1" s="1"/>
  <c r="BF458" i="1" s="1"/>
  <c r="BG458" i="1" s="1"/>
  <c r="BH458" i="1" s="1"/>
  <c r="BI458" i="1" s="1"/>
  <c r="BJ458" i="1" s="1"/>
  <c r="BK458" i="1" s="1"/>
  <c r="BL458" i="1" s="1"/>
  <c r="BM458" i="1" s="1"/>
  <c r="BN458" i="1" s="1"/>
  <c r="BO458" i="1" s="1"/>
  <c r="BP458" i="1" s="1"/>
  <c r="BQ458" i="1" s="1"/>
  <c r="BR458" i="1" s="1"/>
  <c r="BS458" i="1" s="1"/>
  <c r="BT458" i="1" s="1"/>
  <c r="BU458" i="1" s="1"/>
  <c r="BV458" i="1" s="1"/>
  <c r="BW458" i="1" s="1"/>
  <c r="BX458" i="1" s="1"/>
  <c r="BY458" i="1" s="1"/>
  <c r="BZ458" i="1" s="1"/>
  <c r="CA458" i="1" s="1"/>
  <c r="CB458" i="1" s="1"/>
  <c r="CC458" i="1" s="1"/>
  <c r="AO449" i="1"/>
  <c r="AP449" i="1" s="1"/>
  <c r="AQ449" i="1" s="1"/>
  <c r="AR449" i="1" s="1"/>
  <c r="AS449" i="1" s="1"/>
  <c r="AT449" i="1" s="1"/>
  <c r="AU449" i="1" s="1"/>
  <c r="AV449" i="1" s="1"/>
  <c r="AW449" i="1" s="1"/>
  <c r="AX449" i="1" s="1"/>
  <c r="AY449" i="1" s="1"/>
  <c r="AZ449" i="1" s="1"/>
  <c r="BA449" i="1" s="1"/>
  <c r="BB449" i="1" s="1"/>
  <c r="BC449" i="1" s="1"/>
  <c r="BD449" i="1" s="1"/>
  <c r="BE449" i="1" s="1"/>
  <c r="BF449" i="1" s="1"/>
  <c r="BG449" i="1" s="1"/>
  <c r="BH449" i="1" s="1"/>
  <c r="BI449" i="1" s="1"/>
  <c r="BJ449" i="1" s="1"/>
  <c r="BK449" i="1" s="1"/>
  <c r="BL449" i="1" s="1"/>
  <c r="BM449" i="1" s="1"/>
  <c r="BN449" i="1" s="1"/>
  <c r="BO449" i="1" s="1"/>
  <c r="BP449" i="1" s="1"/>
  <c r="BQ449" i="1" s="1"/>
  <c r="BR449" i="1" s="1"/>
  <c r="BS449" i="1" s="1"/>
  <c r="BT449" i="1" s="1"/>
  <c r="BU449" i="1" s="1"/>
  <c r="BV449" i="1" s="1"/>
  <c r="BW449" i="1" s="1"/>
  <c r="BX449" i="1" s="1"/>
  <c r="BY449" i="1" s="1"/>
  <c r="BZ449" i="1" s="1"/>
  <c r="CA449" i="1" s="1"/>
  <c r="CB449" i="1" s="1"/>
  <c r="CC449" i="1" s="1"/>
  <c r="AV445" i="1"/>
  <c r="AW445" i="1" s="1"/>
  <c r="AX445" i="1" s="1"/>
  <c r="AY445" i="1" s="1"/>
  <c r="AZ445" i="1" s="1"/>
  <c r="BA445" i="1" s="1"/>
  <c r="BC445" i="1"/>
  <c r="BD445" i="1" s="1"/>
  <c r="AO440" i="1"/>
  <c r="AP440" i="1" s="1"/>
  <c r="AQ440" i="1" s="1"/>
  <c r="AR440" i="1" s="1"/>
  <c r="AS440" i="1" s="1"/>
  <c r="AT440" i="1" s="1"/>
  <c r="AU440" i="1" s="1"/>
  <c r="AV440" i="1" s="1"/>
  <c r="AW440" i="1" s="1"/>
  <c r="AX440" i="1" s="1"/>
  <c r="AY440" i="1" s="1"/>
  <c r="AZ440" i="1" s="1"/>
  <c r="BA440" i="1" s="1"/>
  <c r="BB440" i="1" s="1"/>
  <c r="BC440" i="1" s="1"/>
  <c r="BD440" i="1" s="1"/>
  <c r="BE440" i="1" s="1"/>
  <c r="BF440" i="1" s="1"/>
  <c r="BG440" i="1" s="1"/>
  <c r="BH440" i="1" s="1"/>
  <c r="BI440" i="1" s="1"/>
  <c r="BJ440" i="1" s="1"/>
  <c r="BK440" i="1" s="1"/>
  <c r="BL440" i="1" s="1"/>
  <c r="BM440" i="1" s="1"/>
  <c r="BN440" i="1" s="1"/>
  <c r="BO440" i="1" s="1"/>
  <c r="BP440" i="1" s="1"/>
  <c r="BQ440" i="1" s="1"/>
  <c r="BR440" i="1" s="1"/>
  <c r="BS440" i="1" s="1"/>
  <c r="BT440" i="1" s="1"/>
  <c r="BU440" i="1" s="1"/>
  <c r="BV440" i="1" s="1"/>
  <c r="BW440" i="1" s="1"/>
  <c r="BX440" i="1" s="1"/>
  <c r="BY440" i="1" s="1"/>
  <c r="BZ440" i="1" s="1"/>
  <c r="CA440" i="1" s="1"/>
  <c r="CB440" i="1" s="1"/>
  <c r="CC440" i="1" s="1"/>
  <c r="AO439" i="1"/>
  <c r="AP439" i="1" s="1"/>
  <c r="AQ439" i="1" s="1"/>
  <c r="AR439" i="1" s="1"/>
  <c r="AS439" i="1" s="1"/>
  <c r="AT439" i="1" s="1"/>
  <c r="AU439" i="1" s="1"/>
  <c r="AV439" i="1" s="1"/>
  <c r="AW439" i="1" s="1"/>
  <c r="AX439" i="1" s="1"/>
  <c r="AY439" i="1" s="1"/>
  <c r="AZ439" i="1" s="1"/>
  <c r="BA439" i="1" s="1"/>
  <c r="BB439" i="1" s="1"/>
  <c r="BC439" i="1" s="1"/>
  <c r="BD439" i="1" s="1"/>
  <c r="BE439" i="1" s="1"/>
  <c r="BF439" i="1" s="1"/>
  <c r="BG439" i="1" s="1"/>
  <c r="BH439" i="1" s="1"/>
  <c r="BI439" i="1" s="1"/>
  <c r="BJ439" i="1" s="1"/>
  <c r="BK439" i="1" s="1"/>
  <c r="BL439" i="1" s="1"/>
  <c r="BM439" i="1" s="1"/>
  <c r="BN439" i="1" s="1"/>
  <c r="BO439" i="1" s="1"/>
  <c r="BP439" i="1" s="1"/>
  <c r="BQ439" i="1" s="1"/>
  <c r="BR439" i="1" s="1"/>
  <c r="BS439" i="1" s="1"/>
  <c r="BT439" i="1" s="1"/>
  <c r="BU439" i="1" s="1"/>
  <c r="BV439" i="1" s="1"/>
  <c r="BW439" i="1" s="1"/>
  <c r="BX439" i="1" s="1"/>
  <c r="BY439" i="1" s="1"/>
  <c r="BZ439" i="1" s="1"/>
  <c r="CA439" i="1" s="1"/>
  <c r="CB439" i="1" s="1"/>
  <c r="CC439" i="1" s="1"/>
  <c r="AO431" i="1"/>
  <c r="AP431" i="1" s="1"/>
  <c r="AQ431" i="1" s="1"/>
  <c r="AR431" i="1" s="1"/>
  <c r="AS431" i="1" s="1"/>
  <c r="AT431" i="1" s="1"/>
  <c r="AU431" i="1" s="1"/>
  <c r="AV431" i="1" s="1"/>
  <c r="AW431" i="1" s="1"/>
  <c r="AX431" i="1" s="1"/>
  <c r="AY431" i="1" s="1"/>
  <c r="AZ431" i="1" s="1"/>
  <c r="BA431" i="1" s="1"/>
  <c r="BB431" i="1" s="1"/>
  <c r="BC431" i="1" s="1"/>
  <c r="BD431" i="1" s="1"/>
  <c r="BE431" i="1" s="1"/>
  <c r="BF431" i="1" s="1"/>
  <c r="BG431" i="1" s="1"/>
  <c r="BH431" i="1" s="1"/>
  <c r="BI431" i="1" s="1"/>
  <c r="BJ431" i="1" s="1"/>
  <c r="BK431" i="1" s="1"/>
  <c r="BL431" i="1" s="1"/>
  <c r="BM431" i="1" s="1"/>
  <c r="BN431" i="1" s="1"/>
  <c r="BO431" i="1" s="1"/>
  <c r="BP431" i="1" s="1"/>
  <c r="BQ431" i="1" s="1"/>
  <c r="BR431" i="1" s="1"/>
  <c r="BS431" i="1" s="1"/>
  <c r="BT431" i="1" s="1"/>
  <c r="BU431" i="1" s="1"/>
  <c r="BV431" i="1" s="1"/>
  <c r="BW431" i="1" s="1"/>
  <c r="BX431" i="1" s="1"/>
  <c r="BY431" i="1" s="1"/>
  <c r="BZ431" i="1" s="1"/>
  <c r="CA431" i="1" s="1"/>
  <c r="CB431" i="1" s="1"/>
  <c r="CC431" i="1" s="1"/>
  <c r="AO430" i="1"/>
  <c r="AP430" i="1" s="1"/>
  <c r="AQ430" i="1" s="1"/>
  <c r="AR430" i="1" s="1"/>
  <c r="AS430" i="1" s="1"/>
  <c r="AT430" i="1" s="1"/>
  <c r="AU430" i="1" s="1"/>
  <c r="AV430" i="1" s="1"/>
  <c r="AW430" i="1" s="1"/>
  <c r="AX430" i="1" s="1"/>
  <c r="AY430" i="1" s="1"/>
  <c r="AZ430" i="1" s="1"/>
  <c r="BA430" i="1" s="1"/>
  <c r="BB430" i="1" s="1"/>
  <c r="BC430" i="1" s="1"/>
  <c r="BD430" i="1" s="1"/>
  <c r="BE430" i="1" s="1"/>
  <c r="BF430" i="1" s="1"/>
  <c r="BG430" i="1" s="1"/>
  <c r="BH430" i="1" s="1"/>
  <c r="BI430" i="1" s="1"/>
  <c r="BJ430" i="1" s="1"/>
  <c r="BK430" i="1" s="1"/>
  <c r="BL430" i="1" s="1"/>
  <c r="BM430" i="1" s="1"/>
  <c r="BN430" i="1" s="1"/>
  <c r="BO430" i="1" s="1"/>
  <c r="BP430" i="1" s="1"/>
  <c r="BQ430" i="1" s="1"/>
  <c r="BR430" i="1" s="1"/>
  <c r="BS430" i="1" s="1"/>
  <c r="BT430" i="1" s="1"/>
  <c r="BU430" i="1" s="1"/>
  <c r="BV430" i="1" s="1"/>
  <c r="BW430" i="1" s="1"/>
  <c r="BX430" i="1" s="1"/>
  <c r="BY430" i="1" s="1"/>
  <c r="BZ430" i="1" s="1"/>
  <c r="CA430" i="1" s="1"/>
  <c r="CB430" i="1" s="1"/>
  <c r="CC430" i="1" s="1"/>
  <c r="AU427" i="1"/>
  <c r="AU473" i="1" s="1"/>
  <c r="AO421" i="1"/>
  <c r="AP421" i="1" s="1"/>
  <c r="AQ421" i="1" s="1"/>
  <c r="AR421" i="1" s="1"/>
  <c r="AS421" i="1" s="1"/>
  <c r="AT421" i="1" s="1"/>
  <c r="AU421" i="1" s="1"/>
  <c r="AV421" i="1" s="1"/>
  <c r="AW421" i="1" s="1"/>
  <c r="AX421" i="1" s="1"/>
  <c r="AY421" i="1" s="1"/>
  <c r="AZ421" i="1" s="1"/>
  <c r="BA421" i="1" s="1"/>
  <c r="BB421" i="1" s="1"/>
  <c r="BC421" i="1" s="1"/>
  <c r="BD421" i="1" s="1"/>
  <c r="BE421" i="1" s="1"/>
  <c r="BF421" i="1" s="1"/>
  <c r="BG421" i="1" s="1"/>
  <c r="BH421" i="1" s="1"/>
  <c r="BI421" i="1" s="1"/>
  <c r="BJ421" i="1" s="1"/>
  <c r="BK421" i="1" s="1"/>
  <c r="BL421" i="1" s="1"/>
  <c r="BM421" i="1" s="1"/>
  <c r="BN421" i="1" s="1"/>
  <c r="BO421" i="1" s="1"/>
  <c r="BP421" i="1" s="1"/>
  <c r="BQ421" i="1" s="1"/>
  <c r="BR421" i="1" s="1"/>
  <c r="BS421" i="1" s="1"/>
  <c r="BT421" i="1" s="1"/>
  <c r="BU421" i="1" s="1"/>
  <c r="BV421" i="1" s="1"/>
  <c r="BW421" i="1" s="1"/>
  <c r="BX421" i="1" s="1"/>
  <c r="BY421" i="1" s="1"/>
  <c r="BZ421" i="1" s="1"/>
  <c r="CA421" i="1" s="1"/>
  <c r="CB421" i="1" s="1"/>
  <c r="CC421" i="1" s="1"/>
  <c r="AU418" i="1"/>
  <c r="AU464" i="1" s="1"/>
  <c r="AO412" i="1"/>
  <c r="AP412" i="1" s="1"/>
  <c r="AQ412" i="1" s="1"/>
  <c r="AR412" i="1" s="1"/>
  <c r="AS412" i="1" s="1"/>
  <c r="AT412" i="1" s="1"/>
  <c r="AU412" i="1" s="1"/>
  <c r="AV412" i="1" s="1"/>
  <c r="AW412" i="1" s="1"/>
  <c r="AX412" i="1" s="1"/>
  <c r="AY412" i="1" s="1"/>
  <c r="AZ412" i="1" s="1"/>
  <c r="BA412" i="1" s="1"/>
  <c r="BB412" i="1" s="1"/>
  <c r="BC412" i="1" s="1"/>
  <c r="BD412" i="1" s="1"/>
  <c r="BE412" i="1" s="1"/>
  <c r="BF412" i="1" s="1"/>
  <c r="BG412" i="1" s="1"/>
  <c r="BH412" i="1" s="1"/>
  <c r="BI412" i="1" s="1"/>
  <c r="BJ412" i="1" s="1"/>
  <c r="BK412" i="1" s="1"/>
  <c r="BL412" i="1" s="1"/>
  <c r="BM412" i="1" s="1"/>
  <c r="BN412" i="1" s="1"/>
  <c r="BO412" i="1" s="1"/>
  <c r="BP412" i="1" s="1"/>
  <c r="BQ412" i="1" s="1"/>
  <c r="BR412" i="1" s="1"/>
  <c r="BS412" i="1" s="1"/>
  <c r="BT412" i="1" s="1"/>
  <c r="BU412" i="1" s="1"/>
  <c r="BV412" i="1" s="1"/>
  <c r="BW412" i="1" s="1"/>
  <c r="BX412" i="1" s="1"/>
  <c r="BY412" i="1" s="1"/>
  <c r="BZ412" i="1" s="1"/>
  <c r="CA412" i="1" s="1"/>
  <c r="CB412" i="1" s="1"/>
  <c r="CC412" i="1" s="1"/>
  <c r="AV409" i="1"/>
  <c r="AW409" i="1" s="1"/>
  <c r="AX409" i="1" s="1"/>
  <c r="AY409" i="1" s="1"/>
  <c r="AZ409" i="1" s="1"/>
  <c r="BA409" i="1" s="1"/>
  <c r="BC409" i="1" s="1"/>
  <c r="BD409" i="1" s="1"/>
  <c r="BE409" i="1" s="1"/>
  <c r="BF409" i="1" s="1"/>
  <c r="BG409" i="1" s="1"/>
  <c r="BH409" i="1" s="1"/>
  <c r="BI409" i="1" s="1"/>
  <c r="BJ409" i="1" s="1"/>
  <c r="BK409" i="1" s="1"/>
  <c r="BL409" i="1" s="1"/>
  <c r="BM409" i="1" s="1"/>
  <c r="AO403" i="1"/>
  <c r="AP403" i="1" s="1"/>
  <c r="AQ403" i="1" s="1"/>
  <c r="AR403" i="1" s="1"/>
  <c r="AS403" i="1" s="1"/>
  <c r="AT403" i="1" s="1"/>
  <c r="AU403" i="1" s="1"/>
  <c r="AV403" i="1" s="1"/>
  <c r="AW403" i="1" s="1"/>
  <c r="AX403" i="1" s="1"/>
  <c r="AY403" i="1" s="1"/>
  <c r="AZ403" i="1" s="1"/>
  <c r="BA403" i="1" s="1"/>
  <c r="BB403" i="1" s="1"/>
  <c r="BC403" i="1" s="1"/>
  <c r="BD403" i="1" s="1"/>
  <c r="BE403" i="1" s="1"/>
  <c r="BF403" i="1" s="1"/>
  <c r="BG403" i="1" s="1"/>
  <c r="BH403" i="1" s="1"/>
  <c r="BI403" i="1" s="1"/>
  <c r="BJ403" i="1" s="1"/>
  <c r="BK403" i="1" s="1"/>
  <c r="BL403" i="1" s="1"/>
  <c r="BM403" i="1" s="1"/>
  <c r="BN403" i="1" s="1"/>
  <c r="BO403" i="1" s="1"/>
  <c r="BP403" i="1" s="1"/>
  <c r="BQ403" i="1" s="1"/>
  <c r="BR403" i="1" s="1"/>
  <c r="BS403" i="1" s="1"/>
  <c r="BT403" i="1" s="1"/>
  <c r="BU403" i="1" s="1"/>
  <c r="BV403" i="1" s="1"/>
  <c r="BW403" i="1" s="1"/>
  <c r="BX403" i="1" s="1"/>
  <c r="BY403" i="1" s="1"/>
  <c r="BZ403" i="1" s="1"/>
  <c r="CA403" i="1" s="1"/>
  <c r="CB403" i="1" s="1"/>
  <c r="CC403" i="1" s="1"/>
  <c r="BL402" i="1"/>
  <c r="BK402" i="1"/>
  <c r="BJ402" i="1"/>
  <c r="BI402" i="1"/>
  <c r="BH402" i="1"/>
  <c r="BG402" i="1"/>
  <c r="BF402" i="1"/>
  <c r="BE402" i="1"/>
  <c r="BD402" i="1"/>
  <c r="BC402" i="1"/>
  <c r="BB402" i="1"/>
  <c r="BA402" i="1"/>
  <c r="AZ402" i="1"/>
  <c r="AY402" i="1"/>
  <c r="AX402" i="1"/>
  <c r="AW402" i="1"/>
  <c r="AV402" i="1"/>
  <c r="AU402" i="1"/>
  <c r="AT402" i="1"/>
  <c r="AS402" i="1"/>
  <c r="AR402" i="1"/>
  <c r="AQ402" i="1"/>
  <c r="AP402" i="1"/>
  <c r="AO402" i="1"/>
  <c r="AN402" i="1"/>
  <c r="AO394" i="1"/>
  <c r="AP394" i="1" s="1"/>
  <c r="AQ394" i="1" s="1"/>
  <c r="AR394" i="1" s="1"/>
  <c r="AS394" i="1" s="1"/>
  <c r="AT394" i="1" s="1"/>
  <c r="AU394" i="1" s="1"/>
  <c r="AV394" i="1" s="1"/>
  <c r="AW394" i="1" s="1"/>
  <c r="AX394" i="1" s="1"/>
  <c r="AY394" i="1" s="1"/>
  <c r="AZ394" i="1" s="1"/>
  <c r="BA394" i="1" s="1"/>
  <c r="BB394" i="1" s="1"/>
  <c r="BC394" i="1" s="1"/>
  <c r="BD394" i="1" s="1"/>
  <c r="BE394" i="1" s="1"/>
  <c r="BF394" i="1" s="1"/>
  <c r="BG394" i="1" s="1"/>
  <c r="BH394" i="1" s="1"/>
  <c r="BI394" i="1" s="1"/>
  <c r="BJ394" i="1" s="1"/>
  <c r="BK394" i="1" s="1"/>
  <c r="BL394" i="1" s="1"/>
  <c r="BM394" i="1" s="1"/>
  <c r="BN394" i="1" s="1"/>
  <c r="BO394" i="1" s="1"/>
  <c r="BP394" i="1" s="1"/>
  <c r="BQ394" i="1" s="1"/>
  <c r="BR394" i="1" s="1"/>
  <c r="BS394" i="1" s="1"/>
  <c r="BT394" i="1" s="1"/>
  <c r="BU394" i="1" s="1"/>
  <c r="BV394" i="1" s="1"/>
  <c r="BW394" i="1" s="1"/>
  <c r="BX394" i="1" s="1"/>
  <c r="BY394" i="1" s="1"/>
  <c r="BZ394" i="1" s="1"/>
  <c r="CA394" i="1" s="1"/>
  <c r="CB394" i="1" s="1"/>
  <c r="CC394" i="1" s="1"/>
  <c r="AO385" i="1"/>
  <c r="AP385" i="1" s="1"/>
  <c r="AQ385" i="1" s="1"/>
  <c r="AR385" i="1" s="1"/>
  <c r="AS385" i="1" s="1"/>
  <c r="AT385" i="1" s="1"/>
  <c r="AU385" i="1" s="1"/>
  <c r="AV385" i="1" s="1"/>
  <c r="AW385" i="1" s="1"/>
  <c r="AX385" i="1" s="1"/>
  <c r="AY385" i="1" s="1"/>
  <c r="AZ385" i="1" s="1"/>
  <c r="BA385" i="1" s="1"/>
  <c r="BB385" i="1" s="1"/>
  <c r="BC385" i="1" s="1"/>
  <c r="BD385" i="1" s="1"/>
  <c r="BE385" i="1" s="1"/>
  <c r="BF385" i="1" s="1"/>
  <c r="BG385" i="1" s="1"/>
  <c r="BH385" i="1" s="1"/>
  <c r="BI385" i="1" s="1"/>
  <c r="BJ385" i="1" s="1"/>
  <c r="BK385" i="1" s="1"/>
  <c r="BL385" i="1" s="1"/>
  <c r="BM385" i="1" s="1"/>
  <c r="BN385" i="1" s="1"/>
  <c r="BO385" i="1" s="1"/>
  <c r="BP385" i="1" s="1"/>
  <c r="BQ385" i="1" s="1"/>
  <c r="BR385" i="1" s="1"/>
  <c r="BS385" i="1" s="1"/>
  <c r="BT385" i="1" s="1"/>
  <c r="BU385" i="1" s="1"/>
  <c r="BV385" i="1" s="1"/>
  <c r="BW385" i="1" s="1"/>
  <c r="BX385" i="1" s="1"/>
  <c r="BY385" i="1" s="1"/>
  <c r="BZ385" i="1" s="1"/>
  <c r="CA385" i="1" s="1"/>
  <c r="CB385" i="1" s="1"/>
  <c r="CC385" i="1" s="1"/>
  <c r="AO376" i="1"/>
  <c r="AP376" i="1" s="1"/>
  <c r="AQ376" i="1" s="1"/>
  <c r="AR376" i="1" s="1"/>
  <c r="AS376" i="1" s="1"/>
  <c r="AT376" i="1" s="1"/>
  <c r="AU376" i="1" s="1"/>
  <c r="AV376" i="1" s="1"/>
  <c r="AW376" i="1" s="1"/>
  <c r="AX376" i="1" s="1"/>
  <c r="AY376" i="1" s="1"/>
  <c r="AZ376" i="1" s="1"/>
  <c r="BA376" i="1" s="1"/>
  <c r="BB376" i="1" s="1"/>
  <c r="BC376" i="1" s="1"/>
  <c r="BD376" i="1" s="1"/>
  <c r="BE376" i="1" s="1"/>
  <c r="BF376" i="1" s="1"/>
  <c r="BG376" i="1" s="1"/>
  <c r="BH376" i="1" s="1"/>
  <c r="BI376" i="1" s="1"/>
  <c r="BJ376" i="1" s="1"/>
  <c r="BK376" i="1" s="1"/>
  <c r="BL376" i="1" s="1"/>
  <c r="BM376" i="1" s="1"/>
  <c r="BN376" i="1" s="1"/>
  <c r="BO376" i="1" s="1"/>
  <c r="BP376" i="1" s="1"/>
  <c r="BQ376" i="1" s="1"/>
  <c r="BR376" i="1" s="1"/>
  <c r="BS376" i="1" s="1"/>
  <c r="BT376" i="1" s="1"/>
  <c r="BU376" i="1" s="1"/>
  <c r="BV376" i="1" s="1"/>
  <c r="BW376" i="1" s="1"/>
  <c r="BX376" i="1" s="1"/>
  <c r="BY376" i="1" s="1"/>
  <c r="BZ376" i="1" s="1"/>
  <c r="CA376" i="1" s="1"/>
  <c r="CB376" i="1" s="1"/>
  <c r="CC376" i="1" s="1"/>
  <c r="AV372" i="1"/>
  <c r="AW372" i="1" s="1"/>
  <c r="AX372" i="1" s="1"/>
  <c r="AY372" i="1" s="1"/>
  <c r="AZ372" i="1" s="1"/>
  <c r="BA372" i="1" s="1"/>
  <c r="BB372" i="1" s="1"/>
  <c r="BC372" i="1" s="1"/>
  <c r="BD372" i="1" s="1"/>
  <c r="BE372" i="1" s="1"/>
  <c r="BF372" i="1" s="1"/>
  <c r="BG372" i="1" s="1"/>
  <c r="BH372" i="1" s="1"/>
  <c r="BI372" i="1" s="1"/>
  <c r="BJ372" i="1" s="1"/>
  <c r="BK372" i="1" s="1"/>
  <c r="BL372" i="1" s="1"/>
  <c r="BM372" i="1" s="1"/>
  <c r="BN372" i="1" s="1"/>
  <c r="BO372" i="1" s="1"/>
  <c r="BP372" i="1" s="1"/>
  <c r="BQ372" i="1" s="1"/>
  <c r="BR372" i="1" s="1"/>
  <c r="BS372" i="1" s="1"/>
  <c r="BT372" i="1" s="1"/>
  <c r="BU372" i="1" s="1"/>
  <c r="BV372" i="1" s="1"/>
  <c r="BW372" i="1" s="1"/>
  <c r="BX372" i="1" s="1"/>
  <c r="BY372" i="1" s="1"/>
  <c r="BZ372" i="1" s="1"/>
  <c r="CA372" i="1" s="1"/>
  <c r="CB372" i="1" s="1"/>
  <c r="CC372" i="1" s="1"/>
  <c r="AO367" i="1"/>
  <c r="AP367" i="1" s="1"/>
  <c r="AQ367" i="1" s="1"/>
  <c r="AR367" i="1" s="1"/>
  <c r="AS367" i="1" s="1"/>
  <c r="AT367" i="1" s="1"/>
  <c r="AU367" i="1" s="1"/>
  <c r="AV367" i="1" s="1"/>
  <c r="AW367" i="1" s="1"/>
  <c r="AX367" i="1" s="1"/>
  <c r="AY367" i="1" s="1"/>
  <c r="AZ367" i="1" s="1"/>
  <c r="BA367" i="1" s="1"/>
  <c r="BB367" i="1" s="1"/>
  <c r="BC367" i="1" s="1"/>
  <c r="BD367" i="1" s="1"/>
  <c r="BE367" i="1" s="1"/>
  <c r="BF367" i="1" s="1"/>
  <c r="BG367" i="1" s="1"/>
  <c r="BH367" i="1" s="1"/>
  <c r="BI367" i="1" s="1"/>
  <c r="BJ367" i="1" s="1"/>
  <c r="BK367" i="1" s="1"/>
  <c r="BL367" i="1" s="1"/>
  <c r="BM367" i="1" s="1"/>
  <c r="BN367" i="1" s="1"/>
  <c r="BO367" i="1" s="1"/>
  <c r="BP367" i="1" s="1"/>
  <c r="BQ367" i="1" s="1"/>
  <c r="BR367" i="1" s="1"/>
  <c r="BS367" i="1" s="1"/>
  <c r="BT367" i="1" s="1"/>
  <c r="BU367" i="1" s="1"/>
  <c r="BV367" i="1" s="1"/>
  <c r="BW367" i="1" s="1"/>
  <c r="BX367" i="1" s="1"/>
  <c r="BY367" i="1" s="1"/>
  <c r="BZ367" i="1" s="1"/>
  <c r="CA367" i="1" s="1"/>
  <c r="CB367" i="1" s="1"/>
  <c r="CC367" i="1" s="1"/>
  <c r="AO366" i="1"/>
  <c r="AP366" i="1" s="1"/>
  <c r="AQ366" i="1" s="1"/>
  <c r="AR366" i="1" s="1"/>
  <c r="AS366" i="1" s="1"/>
  <c r="AT366" i="1" s="1"/>
  <c r="AU366" i="1" s="1"/>
  <c r="AV366" i="1" s="1"/>
  <c r="AW366" i="1" s="1"/>
  <c r="AX366" i="1" s="1"/>
  <c r="AY366" i="1" s="1"/>
  <c r="AZ366" i="1" s="1"/>
  <c r="BA366" i="1" s="1"/>
  <c r="BB366" i="1" s="1"/>
  <c r="BC366" i="1" s="1"/>
  <c r="BD366" i="1" s="1"/>
  <c r="BE366" i="1" s="1"/>
  <c r="BF366" i="1" s="1"/>
  <c r="BG366" i="1" s="1"/>
  <c r="BH366" i="1" s="1"/>
  <c r="BI366" i="1" s="1"/>
  <c r="BJ366" i="1" s="1"/>
  <c r="BK366" i="1" s="1"/>
  <c r="BL366" i="1" s="1"/>
  <c r="BM366" i="1" s="1"/>
  <c r="BN366" i="1" s="1"/>
  <c r="BO366" i="1" s="1"/>
  <c r="BP366" i="1" s="1"/>
  <c r="BQ366" i="1" s="1"/>
  <c r="BR366" i="1" s="1"/>
  <c r="BS366" i="1" s="1"/>
  <c r="BT366" i="1" s="1"/>
  <c r="BU366" i="1" s="1"/>
  <c r="BV366" i="1" s="1"/>
  <c r="BW366" i="1" s="1"/>
  <c r="BX366" i="1" s="1"/>
  <c r="BY366" i="1" s="1"/>
  <c r="BZ366" i="1" s="1"/>
  <c r="CA366" i="1" s="1"/>
  <c r="CB366" i="1" s="1"/>
  <c r="CC366" i="1" s="1"/>
  <c r="AO358" i="1"/>
  <c r="AP358" i="1" s="1"/>
  <c r="AQ358" i="1" s="1"/>
  <c r="AR358" i="1" s="1"/>
  <c r="AS358" i="1" s="1"/>
  <c r="AT358" i="1" s="1"/>
  <c r="AU358" i="1" s="1"/>
  <c r="AV358" i="1" s="1"/>
  <c r="AW358" i="1" s="1"/>
  <c r="AX358" i="1" s="1"/>
  <c r="AY358" i="1" s="1"/>
  <c r="AZ358" i="1" s="1"/>
  <c r="BA358" i="1" s="1"/>
  <c r="BB358" i="1" s="1"/>
  <c r="BC358" i="1" s="1"/>
  <c r="BD358" i="1" s="1"/>
  <c r="BE358" i="1" s="1"/>
  <c r="BF358" i="1" s="1"/>
  <c r="BG358" i="1" s="1"/>
  <c r="BH358" i="1" s="1"/>
  <c r="BI358" i="1" s="1"/>
  <c r="BJ358" i="1" s="1"/>
  <c r="BK358" i="1" s="1"/>
  <c r="BL358" i="1" s="1"/>
  <c r="BM358" i="1" s="1"/>
  <c r="BN358" i="1" s="1"/>
  <c r="BO358" i="1" s="1"/>
  <c r="BP358" i="1" s="1"/>
  <c r="BQ358" i="1" s="1"/>
  <c r="BR358" i="1" s="1"/>
  <c r="BS358" i="1" s="1"/>
  <c r="BT358" i="1" s="1"/>
  <c r="BU358" i="1" s="1"/>
  <c r="BV358" i="1" s="1"/>
  <c r="BW358" i="1" s="1"/>
  <c r="BX358" i="1" s="1"/>
  <c r="BY358" i="1" s="1"/>
  <c r="BZ358" i="1" s="1"/>
  <c r="CA358" i="1" s="1"/>
  <c r="CB358" i="1" s="1"/>
  <c r="CC358" i="1" s="1"/>
  <c r="AO357" i="1"/>
  <c r="AP357" i="1" s="1"/>
  <c r="AQ357" i="1" s="1"/>
  <c r="AR357" i="1" s="1"/>
  <c r="AS357" i="1" s="1"/>
  <c r="AT357" i="1" s="1"/>
  <c r="AU357" i="1" s="1"/>
  <c r="AV357" i="1" s="1"/>
  <c r="AW357" i="1" s="1"/>
  <c r="AX357" i="1" s="1"/>
  <c r="AY357" i="1" s="1"/>
  <c r="AZ357" i="1" s="1"/>
  <c r="BA357" i="1" s="1"/>
  <c r="BB357" i="1" s="1"/>
  <c r="BC357" i="1" s="1"/>
  <c r="BD357" i="1" s="1"/>
  <c r="BE357" i="1" s="1"/>
  <c r="BF357" i="1" s="1"/>
  <c r="BG357" i="1" s="1"/>
  <c r="BH357" i="1" s="1"/>
  <c r="BI357" i="1" s="1"/>
  <c r="BJ357" i="1" s="1"/>
  <c r="BK357" i="1" s="1"/>
  <c r="BL357" i="1" s="1"/>
  <c r="BM357" i="1" s="1"/>
  <c r="BN357" i="1" s="1"/>
  <c r="BO357" i="1" s="1"/>
  <c r="BP357" i="1" s="1"/>
  <c r="BQ357" i="1" s="1"/>
  <c r="BR357" i="1" s="1"/>
  <c r="BS357" i="1" s="1"/>
  <c r="BT357" i="1" s="1"/>
  <c r="BU357" i="1" s="1"/>
  <c r="BV357" i="1" s="1"/>
  <c r="BW357" i="1" s="1"/>
  <c r="BX357" i="1" s="1"/>
  <c r="BY357" i="1" s="1"/>
  <c r="BZ357" i="1" s="1"/>
  <c r="CA357" i="1" s="1"/>
  <c r="CB357" i="1" s="1"/>
  <c r="CC357" i="1" s="1"/>
  <c r="AU354" i="1"/>
  <c r="AU400" i="1" s="1"/>
  <c r="AO348" i="1"/>
  <c r="AP348" i="1" s="1"/>
  <c r="AQ348" i="1" s="1"/>
  <c r="AR348" i="1" s="1"/>
  <c r="AS348" i="1" s="1"/>
  <c r="AT348" i="1" s="1"/>
  <c r="AU348" i="1" s="1"/>
  <c r="AV348" i="1" s="1"/>
  <c r="AW348" i="1" s="1"/>
  <c r="AX348" i="1" s="1"/>
  <c r="AY348" i="1" s="1"/>
  <c r="AZ348" i="1" s="1"/>
  <c r="BA348" i="1" s="1"/>
  <c r="BB348" i="1" s="1"/>
  <c r="BC348" i="1" s="1"/>
  <c r="BD348" i="1" s="1"/>
  <c r="BE348" i="1" s="1"/>
  <c r="BF348" i="1" s="1"/>
  <c r="BG348" i="1" s="1"/>
  <c r="BH348" i="1" s="1"/>
  <c r="BI348" i="1" s="1"/>
  <c r="BJ348" i="1" s="1"/>
  <c r="BK348" i="1" s="1"/>
  <c r="BL348" i="1" s="1"/>
  <c r="BM348" i="1" s="1"/>
  <c r="BN348" i="1" s="1"/>
  <c r="BO348" i="1" s="1"/>
  <c r="BP348" i="1" s="1"/>
  <c r="BQ348" i="1" s="1"/>
  <c r="BR348" i="1" s="1"/>
  <c r="BS348" i="1" s="1"/>
  <c r="BT348" i="1" s="1"/>
  <c r="BU348" i="1" s="1"/>
  <c r="BV348" i="1" s="1"/>
  <c r="BW348" i="1" s="1"/>
  <c r="BX348" i="1" s="1"/>
  <c r="BY348" i="1" s="1"/>
  <c r="BZ348" i="1" s="1"/>
  <c r="CA348" i="1" s="1"/>
  <c r="CB348" i="1" s="1"/>
  <c r="CC348" i="1" s="1"/>
  <c r="AU345" i="1"/>
  <c r="AV345" i="1" s="1"/>
  <c r="AV391" i="1" s="1"/>
  <c r="AO339" i="1"/>
  <c r="AP339" i="1" s="1"/>
  <c r="AQ339" i="1" s="1"/>
  <c r="AR339" i="1" s="1"/>
  <c r="AS339" i="1" s="1"/>
  <c r="AT339" i="1" s="1"/>
  <c r="AU339" i="1" s="1"/>
  <c r="AV339" i="1" s="1"/>
  <c r="AW339" i="1" s="1"/>
  <c r="AX339" i="1" s="1"/>
  <c r="AY339" i="1" s="1"/>
  <c r="AZ339" i="1" s="1"/>
  <c r="BA339" i="1" s="1"/>
  <c r="BB339" i="1" s="1"/>
  <c r="BC339" i="1" s="1"/>
  <c r="BD339" i="1" s="1"/>
  <c r="BE339" i="1" s="1"/>
  <c r="BF339" i="1" s="1"/>
  <c r="BG339" i="1" s="1"/>
  <c r="BH339" i="1" s="1"/>
  <c r="BI339" i="1" s="1"/>
  <c r="BJ339" i="1" s="1"/>
  <c r="BK339" i="1" s="1"/>
  <c r="BL339" i="1" s="1"/>
  <c r="BM339" i="1" s="1"/>
  <c r="BN339" i="1" s="1"/>
  <c r="BO339" i="1" s="1"/>
  <c r="BP339" i="1" s="1"/>
  <c r="BQ339" i="1" s="1"/>
  <c r="BR339" i="1" s="1"/>
  <c r="BS339" i="1" s="1"/>
  <c r="BT339" i="1" s="1"/>
  <c r="BU339" i="1" s="1"/>
  <c r="BV339" i="1" s="1"/>
  <c r="BW339" i="1" s="1"/>
  <c r="BX339" i="1" s="1"/>
  <c r="BY339" i="1" s="1"/>
  <c r="BZ339" i="1" s="1"/>
  <c r="CA339" i="1" s="1"/>
  <c r="CB339" i="1" s="1"/>
  <c r="CC339" i="1" s="1"/>
  <c r="AV336" i="1"/>
  <c r="AW336" i="1" s="1"/>
  <c r="AX336" i="1" s="1"/>
  <c r="AY336" i="1" s="1"/>
  <c r="AZ336" i="1" s="1"/>
  <c r="BA336" i="1" s="1"/>
  <c r="BB336" i="1" s="1"/>
  <c r="BC336" i="1" s="1"/>
  <c r="BD336" i="1" s="1"/>
  <c r="BE336" i="1" s="1"/>
  <c r="BF336" i="1" s="1"/>
  <c r="BG336" i="1" s="1"/>
  <c r="BH336" i="1" s="1"/>
  <c r="BI336" i="1" s="1"/>
  <c r="BJ336" i="1" s="1"/>
  <c r="BK336" i="1" s="1"/>
  <c r="BL336" i="1" s="1"/>
  <c r="BM336" i="1" s="1"/>
  <c r="AT336" i="1"/>
  <c r="AO330" i="1"/>
  <c r="AP330" i="1" s="1"/>
  <c r="AQ330" i="1" s="1"/>
  <c r="AR330" i="1" s="1"/>
  <c r="AS330" i="1" s="1"/>
  <c r="AT330" i="1" s="1"/>
  <c r="AU330" i="1" s="1"/>
  <c r="AV330" i="1" s="1"/>
  <c r="AW330" i="1" s="1"/>
  <c r="AX330" i="1" s="1"/>
  <c r="AY330" i="1" s="1"/>
  <c r="AZ330" i="1" s="1"/>
  <c r="BA330" i="1" s="1"/>
  <c r="BB330" i="1" s="1"/>
  <c r="BC330" i="1" s="1"/>
  <c r="BD330" i="1" s="1"/>
  <c r="BE330" i="1" s="1"/>
  <c r="BF330" i="1" s="1"/>
  <c r="BG330" i="1" s="1"/>
  <c r="BH330" i="1" s="1"/>
  <c r="BI330" i="1" s="1"/>
  <c r="BJ330" i="1" s="1"/>
  <c r="BK330" i="1" s="1"/>
  <c r="BL330" i="1" s="1"/>
  <c r="BM330" i="1" s="1"/>
  <c r="BN330" i="1" s="1"/>
  <c r="BO330" i="1" s="1"/>
  <c r="BP330" i="1" s="1"/>
  <c r="BQ330" i="1" s="1"/>
  <c r="BR330" i="1" s="1"/>
  <c r="BS330" i="1" s="1"/>
  <c r="BT330" i="1" s="1"/>
  <c r="BU330" i="1" s="1"/>
  <c r="BV330" i="1" s="1"/>
  <c r="BW330" i="1" s="1"/>
  <c r="BX330" i="1" s="1"/>
  <c r="BY330" i="1" s="1"/>
  <c r="BZ330" i="1" s="1"/>
  <c r="CA330" i="1" s="1"/>
  <c r="CB330" i="1" s="1"/>
  <c r="CC330" i="1" s="1"/>
  <c r="AO321" i="1"/>
  <c r="AP321" i="1" s="1"/>
  <c r="AQ321" i="1" s="1"/>
  <c r="AR321" i="1" s="1"/>
  <c r="AS321" i="1" s="1"/>
  <c r="AT321" i="1" s="1"/>
  <c r="AU321" i="1" s="1"/>
  <c r="AV321" i="1" s="1"/>
  <c r="AW321" i="1" s="1"/>
  <c r="AX321" i="1" s="1"/>
  <c r="AY321" i="1" s="1"/>
  <c r="AZ321" i="1" s="1"/>
  <c r="BA321" i="1" s="1"/>
  <c r="BB321" i="1" s="1"/>
  <c r="BC321" i="1" s="1"/>
  <c r="BD321" i="1" s="1"/>
  <c r="BE321" i="1" s="1"/>
  <c r="BF321" i="1" s="1"/>
  <c r="BG321" i="1" s="1"/>
  <c r="BH321" i="1" s="1"/>
  <c r="BI321" i="1" s="1"/>
  <c r="BJ321" i="1" s="1"/>
  <c r="BK321" i="1" s="1"/>
  <c r="BL321" i="1" s="1"/>
  <c r="BM321" i="1" s="1"/>
  <c r="BN321" i="1" s="1"/>
  <c r="BO321" i="1" s="1"/>
  <c r="BP321" i="1" s="1"/>
  <c r="BQ321" i="1" s="1"/>
  <c r="BR321" i="1" s="1"/>
  <c r="BS321" i="1" s="1"/>
  <c r="BT321" i="1" s="1"/>
  <c r="BU321" i="1" s="1"/>
  <c r="BV321" i="1" s="1"/>
  <c r="BW321" i="1" s="1"/>
  <c r="BX321" i="1" s="1"/>
  <c r="BY321" i="1" s="1"/>
  <c r="BZ321" i="1" s="1"/>
  <c r="CA321" i="1" s="1"/>
  <c r="CB321" i="1" s="1"/>
  <c r="CC321" i="1" s="1"/>
  <c r="AO312" i="1"/>
  <c r="AP312" i="1" s="1"/>
  <c r="AQ312" i="1" s="1"/>
  <c r="AR312" i="1" s="1"/>
  <c r="AS312" i="1" s="1"/>
  <c r="AT312" i="1" s="1"/>
  <c r="AU312" i="1" s="1"/>
  <c r="AV312" i="1" s="1"/>
  <c r="AW312" i="1" s="1"/>
  <c r="AX312" i="1" s="1"/>
  <c r="AY312" i="1" s="1"/>
  <c r="AZ312" i="1" s="1"/>
  <c r="BA312" i="1" s="1"/>
  <c r="BB312" i="1" s="1"/>
  <c r="BC312" i="1" s="1"/>
  <c r="BD312" i="1" s="1"/>
  <c r="BE312" i="1" s="1"/>
  <c r="BF312" i="1" s="1"/>
  <c r="BG312" i="1" s="1"/>
  <c r="BH312" i="1" s="1"/>
  <c r="BI312" i="1" s="1"/>
  <c r="BJ312" i="1" s="1"/>
  <c r="BK312" i="1" s="1"/>
  <c r="BL312" i="1" s="1"/>
  <c r="BM312" i="1" s="1"/>
  <c r="BN312" i="1" s="1"/>
  <c r="BO312" i="1" s="1"/>
  <c r="BP312" i="1" s="1"/>
  <c r="BQ312" i="1" s="1"/>
  <c r="BR312" i="1" s="1"/>
  <c r="BS312" i="1" s="1"/>
  <c r="BT312" i="1" s="1"/>
  <c r="BU312" i="1" s="1"/>
  <c r="BV312" i="1" s="1"/>
  <c r="BW312" i="1" s="1"/>
  <c r="BX312" i="1" s="1"/>
  <c r="BY312" i="1" s="1"/>
  <c r="BZ312" i="1" s="1"/>
  <c r="CA312" i="1" s="1"/>
  <c r="CB312" i="1" s="1"/>
  <c r="CC312" i="1" s="1"/>
  <c r="AO303" i="1"/>
  <c r="AP303" i="1" s="1"/>
  <c r="AQ303" i="1" s="1"/>
  <c r="AR303" i="1" s="1"/>
  <c r="AS303" i="1" s="1"/>
  <c r="AT303" i="1" s="1"/>
  <c r="AU303" i="1" s="1"/>
  <c r="AV303" i="1" s="1"/>
  <c r="AW303" i="1" s="1"/>
  <c r="AX303" i="1" s="1"/>
  <c r="AY303" i="1" s="1"/>
  <c r="AZ303" i="1" s="1"/>
  <c r="BA303" i="1" s="1"/>
  <c r="BB303" i="1" s="1"/>
  <c r="BC303" i="1" s="1"/>
  <c r="BD303" i="1" s="1"/>
  <c r="BE303" i="1" s="1"/>
  <c r="BF303" i="1" s="1"/>
  <c r="BG303" i="1" s="1"/>
  <c r="BH303" i="1" s="1"/>
  <c r="BI303" i="1" s="1"/>
  <c r="BJ303" i="1" s="1"/>
  <c r="BK303" i="1" s="1"/>
  <c r="BL303" i="1" s="1"/>
  <c r="BM303" i="1" s="1"/>
  <c r="BN303" i="1" s="1"/>
  <c r="BO303" i="1" s="1"/>
  <c r="BP303" i="1" s="1"/>
  <c r="BQ303" i="1" s="1"/>
  <c r="BR303" i="1" s="1"/>
  <c r="BS303" i="1" s="1"/>
  <c r="BT303" i="1" s="1"/>
  <c r="BU303" i="1" s="1"/>
  <c r="BV303" i="1" s="1"/>
  <c r="BW303" i="1" s="1"/>
  <c r="BX303" i="1" s="1"/>
  <c r="BY303" i="1" s="1"/>
  <c r="BZ303" i="1" s="1"/>
  <c r="CA303" i="1" s="1"/>
  <c r="CB303" i="1" s="1"/>
  <c r="CC303" i="1" s="1"/>
  <c r="AV299" i="1"/>
  <c r="AW299" i="1" s="1"/>
  <c r="AX299" i="1" s="1"/>
  <c r="AY299" i="1" s="1"/>
  <c r="AZ299" i="1" s="1"/>
  <c r="BA299" i="1" s="1"/>
  <c r="BB299" i="1" s="1"/>
  <c r="BC299" i="1" s="1"/>
  <c r="BD299" i="1" s="1"/>
  <c r="BE299" i="1" s="1"/>
  <c r="BF299" i="1" s="1"/>
  <c r="BG299" i="1" s="1"/>
  <c r="BH299" i="1" s="1"/>
  <c r="BI299" i="1" s="1"/>
  <c r="BJ299" i="1" s="1"/>
  <c r="BK299" i="1" s="1"/>
  <c r="BL299" i="1" s="1"/>
  <c r="BM299" i="1" s="1"/>
  <c r="BN299" i="1" s="1"/>
  <c r="BO299" i="1" s="1"/>
  <c r="BP299" i="1" s="1"/>
  <c r="BQ299" i="1" s="1"/>
  <c r="BR299" i="1" s="1"/>
  <c r="BS299" i="1" s="1"/>
  <c r="BT299" i="1" s="1"/>
  <c r="BU299" i="1" s="1"/>
  <c r="BV299" i="1" s="1"/>
  <c r="BW299" i="1" s="1"/>
  <c r="BX299" i="1" s="1"/>
  <c r="BY299" i="1" s="1"/>
  <c r="BZ299" i="1" s="1"/>
  <c r="CA299" i="1" s="1"/>
  <c r="CB299" i="1" s="1"/>
  <c r="CC299" i="1" s="1"/>
  <c r="AT299" i="1"/>
  <c r="AO294" i="1"/>
  <c r="AP294" i="1" s="1"/>
  <c r="AQ294" i="1" s="1"/>
  <c r="AR294" i="1" s="1"/>
  <c r="AS294" i="1" s="1"/>
  <c r="AT294" i="1" s="1"/>
  <c r="AU294" i="1" s="1"/>
  <c r="AV294" i="1" s="1"/>
  <c r="AW294" i="1" s="1"/>
  <c r="AX294" i="1" s="1"/>
  <c r="AY294" i="1" s="1"/>
  <c r="AZ294" i="1" s="1"/>
  <c r="BA294" i="1" s="1"/>
  <c r="BB294" i="1" s="1"/>
  <c r="BC294" i="1" s="1"/>
  <c r="BD294" i="1" s="1"/>
  <c r="BE294" i="1" s="1"/>
  <c r="BF294" i="1" s="1"/>
  <c r="BG294" i="1" s="1"/>
  <c r="BH294" i="1" s="1"/>
  <c r="BI294" i="1" s="1"/>
  <c r="BJ294" i="1" s="1"/>
  <c r="BK294" i="1" s="1"/>
  <c r="BL294" i="1" s="1"/>
  <c r="BM294" i="1" s="1"/>
  <c r="BN294" i="1" s="1"/>
  <c r="BO294" i="1" s="1"/>
  <c r="BP294" i="1" s="1"/>
  <c r="BQ294" i="1" s="1"/>
  <c r="BR294" i="1" s="1"/>
  <c r="BS294" i="1" s="1"/>
  <c r="BT294" i="1" s="1"/>
  <c r="BU294" i="1" s="1"/>
  <c r="BV294" i="1" s="1"/>
  <c r="BW294" i="1" s="1"/>
  <c r="BX294" i="1" s="1"/>
  <c r="BY294" i="1" s="1"/>
  <c r="BZ294" i="1" s="1"/>
  <c r="CA294" i="1" s="1"/>
  <c r="CB294" i="1" s="1"/>
  <c r="CC294" i="1" s="1"/>
  <c r="AO293" i="1"/>
  <c r="AP293" i="1" s="1"/>
  <c r="AQ293" i="1" s="1"/>
  <c r="AR293" i="1" s="1"/>
  <c r="AS293" i="1" s="1"/>
  <c r="AT293" i="1" s="1"/>
  <c r="AU293" i="1" s="1"/>
  <c r="AV293" i="1" s="1"/>
  <c r="AW293" i="1" s="1"/>
  <c r="AX293" i="1" s="1"/>
  <c r="AY293" i="1" s="1"/>
  <c r="AZ293" i="1" s="1"/>
  <c r="BA293" i="1" s="1"/>
  <c r="BB293" i="1" s="1"/>
  <c r="BC293" i="1" s="1"/>
  <c r="BD293" i="1" s="1"/>
  <c r="BE293" i="1" s="1"/>
  <c r="BF293" i="1" s="1"/>
  <c r="BG293" i="1" s="1"/>
  <c r="BH293" i="1" s="1"/>
  <c r="BI293" i="1" s="1"/>
  <c r="BJ293" i="1" s="1"/>
  <c r="BK293" i="1" s="1"/>
  <c r="BL293" i="1" s="1"/>
  <c r="BM293" i="1" s="1"/>
  <c r="BN293" i="1" s="1"/>
  <c r="BO293" i="1" s="1"/>
  <c r="BP293" i="1" s="1"/>
  <c r="BQ293" i="1" s="1"/>
  <c r="BR293" i="1" s="1"/>
  <c r="BS293" i="1" s="1"/>
  <c r="BT293" i="1" s="1"/>
  <c r="BU293" i="1" s="1"/>
  <c r="BV293" i="1" s="1"/>
  <c r="BW293" i="1" s="1"/>
  <c r="BX293" i="1" s="1"/>
  <c r="BY293" i="1" s="1"/>
  <c r="BZ293" i="1" s="1"/>
  <c r="CA293" i="1" s="1"/>
  <c r="CB293" i="1" s="1"/>
  <c r="CC293" i="1" s="1"/>
  <c r="AT290" i="1"/>
  <c r="AO285" i="1"/>
  <c r="AP285" i="1" s="1"/>
  <c r="AQ285" i="1" s="1"/>
  <c r="AR285" i="1" s="1"/>
  <c r="AS285" i="1" s="1"/>
  <c r="AT285" i="1" s="1"/>
  <c r="AU285" i="1" s="1"/>
  <c r="AV285" i="1" s="1"/>
  <c r="AW285" i="1" s="1"/>
  <c r="AX285" i="1" s="1"/>
  <c r="AY285" i="1" s="1"/>
  <c r="AZ285" i="1" s="1"/>
  <c r="BA285" i="1" s="1"/>
  <c r="BB285" i="1" s="1"/>
  <c r="BC285" i="1" s="1"/>
  <c r="BD285" i="1" s="1"/>
  <c r="BE285" i="1" s="1"/>
  <c r="BF285" i="1" s="1"/>
  <c r="BG285" i="1" s="1"/>
  <c r="BH285" i="1" s="1"/>
  <c r="BI285" i="1" s="1"/>
  <c r="BJ285" i="1" s="1"/>
  <c r="BK285" i="1" s="1"/>
  <c r="BL285" i="1" s="1"/>
  <c r="BM285" i="1" s="1"/>
  <c r="BN285" i="1" s="1"/>
  <c r="BO285" i="1" s="1"/>
  <c r="BP285" i="1" s="1"/>
  <c r="BQ285" i="1" s="1"/>
  <c r="BR285" i="1" s="1"/>
  <c r="BS285" i="1" s="1"/>
  <c r="BT285" i="1" s="1"/>
  <c r="BU285" i="1" s="1"/>
  <c r="BV285" i="1" s="1"/>
  <c r="BW285" i="1" s="1"/>
  <c r="BX285" i="1" s="1"/>
  <c r="BY285" i="1" s="1"/>
  <c r="BZ285" i="1" s="1"/>
  <c r="CA285" i="1" s="1"/>
  <c r="CB285" i="1" s="1"/>
  <c r="CC285" i="1" s="1"/>
  <c r="AO284" i="1"/>
  <c r="AP284" i="1" s="1"/>
  <c r="AQ284" i="1" s="1"/>
  <c r="AR284" i="1" s="1"/>
  <c r="AS284" i="1" s="1"/>
  <c r="AT284" i="1" s="1"/>
  <c r="AU284" i="1" s="1"/>
  <c r="AV284" i="1" s="1"/>
  <c r="AW284" i="1" s="1"/>
  <c r="AX284" i="1" s="1"/>
  <c r="AY284" i="1" s="1"/>
  <c r="AZ284" i="1" s="1"/>
  <c r="BA284" i="1" s="1"/>
  <c r="BB284" i="1" s="1"/>
  <c r="BC284" i="1" s="1"/>
  <c r="BD284" i="1" s="1"/>
  <c r="BE284" i="1" s="1"/>
  <c r="BF284" i="1" s="1"/>
  <c r="BG284" i="1" s="1"/>
  <c r="BH284" i="1" s="1"/>
  <c r="BI284" i="1" s="1"/>
  <c r="BJ284" i="1" s="1"/>
  <c r="BK284" i="1" s="1"/>
  <c r="BL284" i="1" s="1"/>
  <c r="BM284" i="1" s="1"/>
  <c r="BN284" i="1" s="1"/>
  <c r="BO284" i="1" s="1"/>
  <c r="BP284" i="1" s="1"/>
  <c r="BQ284" i="1" s="1"/>
  <c r="BR284" i="1" s="1"/>
  <c r="BS284" i="1" s="1"/>
  <c r="BT284" i="1" s="1"/>
  <c r="BU284" i="1" s="1"/>
  <c r="BV284" i="1" s="1"/>
  <c r="BW284" i="1" s="1"/>
  <c r="BX284" i="1" s="1"/>
  <c r="BY284" i="1" s="1"/>
  <c r="BZ284" i="1" s="1"/>
  <c r="CA284" i="1" s="1"/>
  <c r="CB284" i="1" s="1"/>
  <c r="CC284" i="1" s="1"/>
  <c r="AU281" i="1"/>
  <c r="AV281" i="1" s="1"/>
  <c r="AV327" i="1" s="1"/>
  <c r="AO275" i="1"/>
  <c r="AP275" i="1" s="1"/>
  <c r="AQ275" i="1" s="1"/>
  <c r="AR275" i="1" s="1"/>
  <c r="AS275" i="1" s="1"/>
  <c r="AT275" i="1" s="1"/>
  <c r="AU275" i="1" s="1"/>
  <c r="AV275" i="1" s="1"/>
  <c r="AW275" i="1" s="1"/>
  <c r="AX275" i="1" s="1"/>
  <c r="AY275" i="1" s="1"/>
  <c r="AZ275" i="1" s="1"/>
  <c r="BA275" i="1" s="1"/>
  <c r="BB275" i="1" s="1"/>
  <c r="BC275" i="1" s="1"/>
  <c r="BD275" i="1" s="1"/>
  <c r="BE275" i="1" s="1"/>
  <c r="BF275" i="1" s="1"/>
  <c r="BG275" i="1" s="1"/>
  <c r="BH275" i="1" s="1"/>
  <c r="BI275" i="1" s="1"/>
  <c r="BJ275" i="1" s="1"/>
  <c r="BK275" i="1" s="1"/>
  <c r="BL275" i="1" s="1"/>
  <c r="BM275" i="1" s="1"/>
  <c r="BN275" i="1" s="1"/>
  <c r="BO275" i="1" s="1"/>
  <c r="BP275" i="1" s="1"/>
  <c r="BQ275" i="1" s="1"/>
  <c r="BR275" i="1" s="1"/>
  <c r="BS275" i="1" s="1"/>
  <c r="BT275" i="1" s="1"/>
  <c r="BU275" i="1" s="1"/>
  <c r="BV275" i="1" s="1"/>
  <c r="BW275" i="1" s="1"/>
  <c r="BX275" i="1" s="1"/>
  <c r="BY275" i="1" s="1"/>
  <c r="BZ275" i="1" s="1"/>
  <c r="CA275" i="1" s="1"/>
  <c r="CB275" i="1" s="1"/>
  <c r="CC275" i="1" s="1"/>
  <c r="AU272" i="1"/>
  <c r="AV272" i="1" s="1"/>
  <c r="AO266" i="1"/>
  <c r="AP266" i="1" s="1"/>
  <c r="AQ266" i="1" s="1"/>
  <c r="AR266" i="1" s="1"/>
  <c r="AS266" i="1" s="1"/>
  <c r="AT266" i="1" s="1"/>
  <c r="AU266" i="1" s="1"/>
  <c r="AV266" i="1" s="1"/>
  <c r="AW266" i="1" s="1"/>
  <c r="AX266" i="1" s="1"/>
  <c r="AY266" i="1" s="1"/>
  <c r="AZ266" i="1" s="1"/>
  <c r="BA266" i="1" s="1"/>
  <c r="BB266" i="1" s="1"/>
  <c r="BC266" i="1" s="1"/>
  <c r="BD266" i="1" s="1"/>
  <c r="BE266" i="1" s="1"/>
  <c r="BF266" i="1" s="1"/>
  <c r="BG266" i="1" s="1"/>
  <c r="BH266" i="1" s="1"/>
  <c r="BI266" i="1" s="1"/>
  <c r="BJ266" i="1" s="1"/>
  <c r="BK266" i="1" s="1"/>
  <c r="BL266" i="1" s="1"/>
  <c r="BM266" i="1" s="1"/>
  <c r="BN266" i="1" s="1"/>
  <c r="BO266" i="1" s="1"/>
  <c r="BP266" i="1" s="1"/>
  <c r="BQ266" i="1" s="1"/>
  <c r="BR266" i="1" s="1"/>
  <c r="BS266" i="1" s="1"/>
  <c r="BT266" i="1" s="1"/>
  <c r="BU266" i="1" s="1"/>
  <c r="BV266" i="1" s="1"/>
  <c r="BW266" i="1" s="1"/>
  <c r="BX266" i="1" s="1"/>
  <c r="BY266" i="1" s="1"/>
  <c r="BZ266" i="1" s="1"/>
  <c r="CA266" i="1" s="1"/>
  <c r="CB266" i="1" s="1"/>
  <c r="CC266" i="1" s="1"/>
  <c r="AV263" i="1"/>
  <c r="AW263" i="1" s="1"/>
  <c r="AX263" i="1" s="1"/>
  <c r="AY263" i="1" s="1"/>
  <c r="AZ263" i="1" s="1"/>
  <c r="BA263" i="1" s="1"/>
  <c r="BB263" i="1" s="1"/>
  <c r="BC263" i="1" s="1"/>
  <c r="BD263" i="1" s="1"/>
  <c r="BE263" i="1" s="1"/>
  <c r="BF263" i="1" s="1"/>
  <c r="BG263" i="1" s="1"/>
  <c r="BH263" i="1" s="1"/>
  <c r="BI263" i="1" s="1"/>
  <c r="BJ263" i="1" s="1"/>
  <c r="BK263" i="1" s="1"/>
  <c r="BL263" i="1" s="1"/>
  <c r="BM263" i="1" s="1"/>
  <c r="AT263" i="1"/>
  <c r="AO257" i="1"/>
  <c r="AP257" i="1" s="1"/>
  <c r="AQ257" i="1" s="1"/>
  <c r="AR257" i="1" s="1"/>
  <c r="AS257" i="1" s="1"/>
  <c r="AT257" i="1" s="1"/>
  <c r="AU257" i="1" s="1"/>
  <c r="AV257" i="1" s="1"/>
  <c r="AW257" i="1" s="1"/>
  <c r="AX257" i="1" s="1"/>
  <c r="AY257" i="1" s="1"/>
  <c r="AZ257" i="1" s="1"/>
  <c r="BA257" i="1" s="1"/>
  <c r="BB257" i="1" s="1"/>
  <c r="BC257" i="1" s="1"/>
  <c r="BD257" i="1" s="1"/>
  <c r="BE257" i="1" s="1"/>
  <c r="BF257" i="1" s="1"/>
  <c r="BG257" i="1" s="1"/>
  <c r="BH257" i="1" s="1"/>
  <c r="BI257" i="1" s="1"/>
  <c r="BJ257" i="1" s="1"/>
  <c r="BK257" i="1" s="1"/>
  <c r="BL257" i="1" s="1"/>
  <c r="BM257" i="1" s="1"/>
  <c r="BN257" i="1" s="1"/>
  <c r="BO257" i="1" s="1"/>
  <c r="BP257" i="1" s="1"/>
  <c r="BQ257" i="1" s="1"/>
  <c r="BR257" i="1" s="1"/>
  <c r="BS257" i="1" s="1"/>
  <c r="BT257" i="1" s="1"/>
  <c r="BU257" i="1" s="1"/>
  <c r="BV257" i="1" s="1"/>
  <c r="BW257" i="1" s="1"/>
  <c r="BX257" i="1" s="1"/>
  <c r="BY257" i="1" s="1"/>
  <c r="BZ257" i="1" s="1"/>
  <c r="CA257" i="1" s="1"/>
  <c r="CB257" i="1" s="1"/>
  <c r="CC257" i="1" s="1"/>
  <c r="BL329" i="1"/>
  <c r="BK329" i="1"/>
  <c r="BJ329" i="1"/>
  <c r="BI329" i="1"/>
  <c r="BH329" i="1"/>
  <c r="BG329" i="1"/>
  <c r="BF329" i="1"/>
  <c r="BE329" i="1"/>
  <c r="BD329" i="1"/>
  <c r="BC329" i="1"/>
  <c r="BB329" i="1"/>
  <c r="BA329" i="1"/>
  <c r="AZ329" i="1"/>
  <c r="AY329" i="1"/>
  <c r="AX329" i="1"/>
  <c r="AW329" i="1"/>
  <c r="AV329" i="1"/>
  <c r="AU329" i="1"/>
  <c r="AT329" i="1"/>
  <c r="AS329" i="1"/>
  <c r="AR329" i="1"/>
  <c r="AQ329" i="1"/>
  <c r="AP329" i="1"/>
  <c r="AO329" i="1"/>
  <c r="AN329" i="1"/>
  <c r="BL11" i="1"/>
  <c r="BL14" i="1" s="1"/>
  <c r="BM11" i="1"/>
  <c r="BM14" i="1" s="1"/>
  <c r="E28" i="1"/>
  <c r="AE65" i="1"/>
  <c r="AE56" i="1"/>
  <c r="AE57" i="1"/>
  <c r="AE58" i="1"/>
  <c r="AE59" i="1"/>
  <c r="AE60" i="1"/>
  <c r="AE62" i="1"/>
  <c r="AE64" i="1"/>
  <c r="AE55" i="1"/>
  <c r="AZ38" i="1"/>
  <c r="AZ47" i="1" s="1"/>
  <c r="AZ75" i="1" s="1"/>
  <c r="AZ103" i="1" s="1"/>
  <c r="AZ131" i="1" s="1"/>
  <c r="AZ204" i="1" s="1"/>
  <c r="AZ250" i="1" s="1"/>
  <c r="AB169" i="1"/>
  <c r="AB170" i="1"/>
  <c r="AB158" i="1"/>
  <c r="AB159" i="1" s="1"/>
  <c r="AB144" i="1"/>
  <c r="AB145" i="1" s="1"/>
  <c r="AB139" i="1"/>
  <c r="AB141" i="1" s="1"/>
  <c r="AB135" i="1"/>
  <c r="AB137" i="1" s="1"/>
  <c r="AA8" i="1"/>
  <c r="AN8" i="1"/>
  <c r="AN11" i="1" s="1"/>
  <c r="AN14" i="1" s="1"/>
  <c r="AO8" i="1"/>
  <c r="AO11" i="1" s="1"/>
  <c r="AO14" i="1" s="1"/>
  <c r="AP8" i="1"/>
  <c r="AU8" i="1"/>
  <c r="AU16" i="1" s="1"/>
  <c r="BN11" i="1"/>
  <c r="BN14" i="1" s="1"/>
  <c r="AA9" i="1"/>
  <c r="AB136" i="1" s="1"/>
  <c r="AU9" i="1"/>
  <c r="AU12" i="1" s="1"/>
  <c r="AU15" i="1" s="1"/>
  <c r="AA10" i="1"/>
  <c r="AA11" i="1"/>
  <c r="AB143" i="1" s="1"/>
  <c r="AM11" i="1"/>
  <c r="AM14" i="1" s="1"/>
  <c r="AQ11" i="1"/>
  <c r="AQ14" i="1" s="1"/>
  <c r="AR11" i="1"/>
  <c r="AR14" i="1" s="1"/>
  <c r="AS11" i="1"/>
  <c r="AS14" i="1" s="1"/>
  <c r="AT11" i="1"/>
  <c r="AT14" i="1" s="1"/>
  <c r="AY11" i="1"/>
  <c r="AY14" i="1" s="1"/>
  <c r="AZ11" i="1"/>
  <c r="AZ14" i="1" s="1"/>
  <c r="BA11" i="1"/>
  <c r="BA14" i="1" s="1"/>
  <c r="BB11" i="1"/>
  <c r="BB14" i="1" s="1"/>
  <c r="BC11" i="1"/>
  <c r="BC14" i="1" s="1"/>
  <c r="BD11" i="1"/>
  <c r="BD14" i="1" s="1"/>
  <c r="BE11" i="1"/>
  <c r="BE14" i="1" s="1"/>
  <c r="BF11" i="1"/>
  <c r="BF14" i="1" s="1"/>
  <c r="BG11" i="1"/>
  <c r="BG14" i="1" s="1"/>
  <c r="BH11" i="1"/>
  <c r="BH14" i="1" s="1"/>
  <c r="BI11" i="1"/>
  <c r="BI14" i="1" s="1"/>
  <c r="BJ11" i="1"/>
  <c r="BJ14" i="1" s="1"/>
  <c r="BK11" i="1"/>
  <c r="BK14" i="1" s="1"/>
  <c r="AK12" i="1"/>
  <c r="AM12" i="1"/>
  <c r="AM15" i="1" s="1"/>
  <c r="AN12" i="1"/>
  <c r="AO12" i="1"/>
  <c r="AO15" i="1" s="1"/>
  <c r="AP12" i="1"/>
  <c r="AP15" i="1" s="1"/>
  <c r="AQ12" i="1"/>
  <c r="AQ15" i="1" s="1"/>
  <c r="AR12" i="1"/>
  <c r="AS12" i="1"/>
  <c r="AT12" i="1"/>
  <c r="AT15" i="1" s="1"/>
  <c r="AA13" i="1"/>
  <c r="AA15" i="1"/>
  <c r="AA16" i="1"/>
  <c r="DF9" i="1" s="1"/>
  <c r="DH9" i="1" s="1"/>
  <c r="AY377" i="1"/>
  <c r="Z18" i="1"/>
  <c r="AA14" i="1" s="1"/>
  <c r="AA18" i="1"/>
  <c r="AA19" i="1"/>
  <c r="B25" i="1"/>
  <c r="AQ27" i="1"/>
  <c r="AR27" i="1" s="1"/>
  <c r="AS27" i="1" s="1"/>
  <c r="AT27" i="1" s="1"/>
  <c r="AU27" i="1" s="1"/>
  <c r="AV27" i="1" s="1"/>
  <c r="AW27" i="1" s="1"/>
  <c r="AX27" i="1" s="1"/>
  <c r="AY27" i="1" s="1"/>
  <c r="AZ27" i="1" s="1"/>
  <c r="BA27" i="1" s="1"/>
  <c r="BB27" i="1" s="1"/>
  <c r="BC27" i="1" s="1"/>
  <c r="BD27" i="1" s="1"/>
  <c r="BE27" i="1" s="1"/>
  <c r="BF27" i="1" s="1"/>
  <c r="BG27" i="1" s="1"/>
  <c r="BH27" i="1" s="1"/>
  <c r="BI27" i="1" s="1"/>
  <c r="BJ27" i="1" s="1"/>
  <c r="BK27" i="1" s="1"/>
  <c r="BL27" i="1" s="1"/>
  <c r="BM27" i="1" s="1"/>
  <c r="BN27" i="1" s="1"/>
  <c r="BO27" i="1" s="1"/>
  <c r="BP27" i="1" s="1"/>
  <c r="BQ27" i="1" s="1"/>
  <c r="BR27" i="1" s="1"/>
  <c r="BS27" i="1" s="1"/>
  <c r="BT27" i="1" s="1"/>
  <c r="BU27" i="1" s="1"/>
  <c r="BV27" i="1" s="1"/>
  <c r="BW27" i="1" s="1"/>
  <c r="BX27" i="1" s="1"/>
  <c r="BY27" i="1" s="1"/>
  <c r="BZ27" i="1" s="1"/>
  <c r="CA27" i="1" s="1"/>
  <c r="CB27" i="1" s="1"/>
  <c r="CC27" i="1" s="1"/>
  <c r="AN29" i="1"/>
  <c r="AO29" i="1"/>
  <c r="AO57" i="1" s="1"/>
  <c r="AO85" i="1" s="1"/>
  <c r="AP29" i="1"/>
  <c r="AP38" i="1" s="1"/>
  <c r="AP47" i="1" s="1"/>
  <c r="AP75" i="1" s="1"/>
  <c r="AP103" i="1" s="1"/>
  <c r="AP131" i="1" s="1"/>
  <c r="AQ29" i="1"/>
  <c r="AQ57" i="1" s="1"/>
  <c r="AQ85" i="1" s="1"/>
  <c r="AQ113" i="1" s="1"/>
  <c r="AQ140" i="1" s="1"/>
  <c r="AQ213" i="1" s="1"/>
  <c r="AQ286" i="1" s="1"/>
  <c r="AQ359" i="1" s="1"/>
  <c r="AQ432" i="1" s="1"/>
  <c r="AQ505" i="1" s="1"/>
  <c r="AR29" i="1"/>
  <c r="AR57" i="1" s="1"/>
  <c r="AR85" i="1" s="1"/>
  <c r="AR113" i="1" s="1"/>
  <c r="AT29" i="1"/>
  <c r="AU29" i="1"/>
  <c r="AU38" i="1" s="1"/>
  <c r="AU47" i="1" s="1"/>
  <c r="AU75" i="1" s="1"/>
  <c r="AU103" i="1" s="1"/>
  <c r="AU131" i="1" s="1"/>
  <c r="AV29" i="1"/>
  <c r="AV38" i="1" s="1"/>
  <c r="AV47" i="1" s="1"/>
  <c r="AV75" i="1" s="1"/>
  <c r="AV103" i="1" s="1"/>
  <c r="AV131" i="1" s="1"/>
  <c r="AN30" i="1"/>
  <c r="AN39" i="1" s="1"/>
  <c r="AN67" i="1" s="1"/>
  <c r="AN95" i="1" s="1"/>
  <c r="AN123" i="1" s="1"/>
  <c r="AN196" i="1" s="1"/>
  <c r="AN242" i="1" s="1"/>
  <c r="AO30" i="1"/>
  <c r="AP30" i="1"/>
  <c r="AQ30" i="1"/>
  <c r="AQ58" i="1" s="1"/>
  <c r="AQ86" i="1" s="1"/>
  <c r="AQ114" i="1" s="1"/>
  <c r="AR30" i="1"/>
  <c r="AT30" i="1"/>
  <c r="AT39" i="1" s="1"/>
  <c r="AU30" i="1"/>
  <c r="AU39" i="1" s="1"/>
  <c r="AV30" i="1"/>
  <c r="AV39" i="1" s="1"/>
  <c r="AV67" i="1" s="1"/>
  <c r="AV95" i="1" s="1"/>
  <c r="AV123" i="1" s="1"/>
  <c r="AV169" i="1" s="1"/>
  <c r="AO31" i="1"/>
  <c r="AO40" i="1" s="1"/>
  <c r="AO68" i="1" s="1"/>
  <c r="AO96" i="1" s="1"/>
  <c r="AO124" i="1" s="1"/>
  <c r="AO197" i="1" s="1"/>
  <c r="AO243" i="1" s="1"/>
  <c r="AP32" i="1"/>
  <c r="AQ32" i="1" s="1"/>
  <c r="AQ60" i="1" s="1"/>
  <c r="AQ88" i="1" s="1"/>
  <c r="AQ116" i="1" s="1"/>
  <c r="AJ44" i="1"/>
  <c r="AJ45" i="1" s="1"/>
  <c r="AJ46" i="1" s="1"/>
  <c r="AJ47" i="1" s="1"/>
  <c r="AO33" i="1"/>
  <c r="AI33" i="1"/>
  <c r="AI36" i="1" s="1"/>
  <c r="AO34" i="1"/>
  <c r="AO43" i="1" s="1"/>
  <c r="AO52" i="1" s="1"/>
  <c r="AO80" i="1" s="1"/>
  <c r="AO108" i="1" s="1"/>
  <c r="AO136" i="1" s="1"/>
  <c r="AQ36" i="1"/>
  <c r="AR36" i="1" s="1"/>
  <c r="AS36" i="1" s="1"/>
  <c r="AT36" i="1" s="1"/>
  <c r="AU36" i="1" s="1"/>
  <c r="AV36" i="1" s="1"/>
  <c r="AW36" i="1" s="1"/>
  <c r="AX36" i="1" s="1"/>
  <c r="AY36" i="1" s="1"/>
  <c r="AZ36" i="1" s="1"/>
  <c r="BA36" i="1" s="1"/>
  <c r="BB36" i="1" s="1"/>
  <c r="BC36" i="1" s="1"/>
  <c r="BD36" i="1" s="1"/>
  <c r="BE36" i="1" s="1"/>
  <c r="BF36" i="1" s="1"/>
  <c r="BG36" i="1" s="1"/>
  <c r="BH36" i="1" s="1"/>
  <c r="BI36" i="1" s="1"/>
  <c r="BJ36" i="1" s="1"/>
  <c r="BK36" i="1" s="1"/>
  <c r="BL36" i="1" s="1"/>
  <c r="BM36" i="1" s="1"/>
  <c r="BN36" i="1" s="1"/>
  <c r="BO36" i="1" s="1"/>
  <c r="BP36" i="1" s="1"/>
  <c r="BQ36" i="1" s="1"/>
  <c r="BR36" i="1" s="1"/>
  <c r="BS36" i="1" s="1"/>
  <c r="BT36" i="1" s="1"/>
  <c r="BU36" i="1" s="1"/>
  <c r="BV36" i="1" s="1"/>
  <c r="BW36" i="1" s="1"/>
  <c r="BX36" i="1" s="1"/>
  <c r="BY36" i="1" s="1"/>
  <c r="BZ36" i="1" s="1"/>
  <c r="CA36" i="1" s="1"/>
  <c r="CB36" i="1" s="1"/>
  <c r="CC36" i="1" s="1"/>
  <c r="AL38" i="1"/>
  <c r="AL47" i="1" s="1"/>
  <c r="AM38" i="1"/>
  <c r="AM47" i="1" s="1"/>
  <c r="AS38" i="1"/>
  <c r="AX38" i="1"/>
  <c r="AX47" i="1" s="1"/>
  <c r="AX75" i="1" s="1"/>
  <c r="AX103" i="1" s="1"/>
  <c r="AX131" i="1" s="1"/>
  <c r="AX204" i="1" s="1"/>
  <c r="AY38" i="1"/>
  <c r="AY47" i="1" s="1"/>
  <c r="AY75" i="1" s="1"/>
  <c r="AY103" i="1" s="1"/>
  <c r="AY131" i="1" s="1"/>
  <c r="AY177" i="1" s="1"/>
  <c r="AL39" i="1"/>
  <c r="AL48" i="1" s="1"/>
  <c r="AM39" i="1"/>
  <c r="AM48" i="1" s="1"/>
  <c r="AS39" i="1"/>
  <c r="AS48" i="1" s="1"/>
  <c r="AS76" i="1" s="1"/>
  <c r="AS104" i="1" s="1"/>
  <c r="AS132" i="1" s="1"/>
  <c r="AX39" i="1"/>
  <c r="AX48" i="1" s="1"/>
  <c r="AX76" i="1" s="1"/>
  <c r="AX104" i="1" s="1"/>
  <c r="AX132" i="1" s="1"/>
  <c r="AY39" i="1"/>
  <c r="AY48" i="1" s="1"/>
  <c r="AY76" i="1" s="1"/>
  <c r="AY104" i="1" s="1"/>
  <c r="AY132" i="1" s="1"/>
  <c r="AL40" i="1"/>
  <c r="AM40" i="1"/>
  <c r="AN40" i="1"/>
  <c r="AN68" i="1" s="1"/>
  <c r="AN96" i="1" s="1"/>
  <c r="AN124" i="1" s="1"/>
  <c r="AN170" i="1" s="1"/>
  <c r="AM41" i="1"/>
  <c r="AM50" i="1" s="1"/>
  <c r="AL42" i="1"/>
  <c r="AL51" i="1" s="1"/>
  <c r="AM42" i="1"/>
  <c r="AM51" i="1" s="1"/>
  <c r="AN42" i="1"/>
  <c r="AN51" i="1" s="1"/>
  <c r="AL43" i="1"/>
  <c r="AL52" i="1" s="1"/>
  <c r="AM43" i="1"/>
  <c r="AM52" i="1" s="1"/>
  <c r="AN43" i="1"/>
  <c r="AQ45" i="1"/>
  <c r="AR45" i="1" s="1"/>
  <c r="AS45" i="1" s="1"/>
  <c r="AT45" i="1" s="1"/>
  <c r="AU45" i="1" s="1"/>
  <c r="AV45" i="1" s="1"/>
  <c r="AW45" i="1" s="1"/>
  <c r="AX45" i="1" s="1"/>
  <c r="AY45" i="1" s="1"/>
  <c r="AZ45" i="1" s="1"/>
  <c r="BA45" i="1" s="1"/>
  <c r="BB45" i="1" s="1"/>
  <c r="BC45" i="1" s="1"/>
  <c r="BD45" i="1" s="1"/>
  <c r="BE45" i="1" s="1"/>
  <c r="BF45" i="1" s="1"/>
  <c r="BG45" i="1" s="1"/>
  <c r="BH45" i="1" s="1"/>
  <c r="BI45" i="1" s="1"/>
  <c r="BJ45" i="1" s="1"/>
  <c r="BK45" i="1" s="1"/>
  <c r="BL45" i="1" s="1"/>
  <c r="BM45" i="1" s="1"/>
  <c r="BN45" i="1" s="1"/>
  <c r="BO45" i="1" s="1"/>
  <c r="BP45" i="1" s="1"/>
  <c r="BQ45" i="1" s="1"/>
  <c r="BR45" i="1" s="1"/>
  <c r="BS45" i="1" s="1"/>
  <c r="BT45" i="1" s="1"/>
  <c r="BU45" i="1" s="1"/>
  <c r="BV45" i="1" s="1"/>
  <c r="BW45" i="1" s="1"/>
  <c r="BX45" i="1" s="1"/>
  <c r="BY45" i="1" s="1"/>
  <c r="BZ45" i="1" s="1"/>
  <c r="CA45" i="1" s="1"/>
  <c r="CB45" i="1" s="1"/>
  <c r="CC45" i="1" s="1"/>
  <c r="G49" i="1"/>
  <c r="AM49" i="1"/>
  <c r="AN49" i="1" s="1"/>
  <c r="AO49" i="1" s="1"/>
  <c r="AL50" i="1"/>
  <c r="AG100" i="1"/>
  <c r="AO55" i="1"/>
  <c r="AP55" i="1" s="1"/>
  <c r="AQ55" i="1" s="1"/>
  <c r="AR55" i="1" s="1"/>
  <c r="AS55" i="1" s="1"/>
  <c r="AT55" i="1" s="1"/>
  <c r="AU55" i="1" s="1"/>
  <c r="AV55" i="1" s="1"/>
  <c r="AW55" i="1" s="1"/>
  <c r="AX55" i="1" s="1"/>
  <c r="AY55" i="1" s="1"/>
  <c r="AZ55" i="1" s="1"/>
  <c r="BA55" i="1" s="1"/>
  <c r="BB55" i="1" s="1"/>
  <c r="BC55" i="1" s="1"/>
  <c r="BD55" i="1" s="1"/>
  <c r="BE55" i="1" s="1"/>
  <c r="BF55" i="1" s="1"/>
  <c r="BG55" i="1" s="1"/>
  <c r="BH55" i="1" s="1"/>
  <c r="BI55" i="1" s="1"/>
  <c r="BJ55" i="1" s="1"/>
  <c r="BK55" i="1" s="1"/>
  <c r="BL55" i="1" s="1"/>
  <c r="BM55" i="1" s="1"/>
  <c r="BN55" i="1" s="1"/>
  <c r="BO55" i="1" s="1"/>
  <c r="BP55" i="1" s="1"/>
  <c r="BQ55" i="1" s="1"/>
  <c r="BR55" i="1" s="1"/>
  <c r="BS55" i="1" s="1"/>
  <c r="BT55" i="1" s="1"/>
  <c r="BU55" i="1" s="1"/>
  <c r="BV55" i="1" s="1"/>
  <c r="BW55" i="1" s="1"/>
  <c r="BX55" i="1" s="1"/>
  <c r="BY55" i="1" s="1"/>
  <c r="BZ55" i="1" s="1"/>
  <c r="CA55" i="1" s="1"/>
  <c r="CB55" i="1" s="1"/>
  <c r="CC55" i="1" s="1"/>
  <c r="AS57" i="1"/>
  <c r="AS85" i="1" s="1"/>
  <c r="AS113" i="1" s="1"/>
  <c r="AS140" i="1" s="1"/>
  <c r="AX57" i="1"/>
  <c r="AX85" i="1" s="1"/>
  <c r="AX113" i="1" s="1"/>
  <c r="AY57" i="1"/>
  <c r="AY85" i="1" s="1"/>
  <c r="AY113" i="1" s="1"/>
  <c r="AS58" i="1"/>
  <c r="AS86" i="1" s="1"/>
  <c r="AS114" i="1" s="1"/>
  <c r="AX58" i="1"/>
  <c r="AX86" i="1" s="1"/>
  <c r="AX114" i="1" s="1"/>
  <c r="AX141" i="1" s="1"/>
  <c r="AY58" i="1"/>
  <c r="AY86" i="1" s="1"/>
  <c r="AY114" i="1" s="1"/>
  <c r="AY141" i="1" s="1"/>
  <c r="AN59" i="1"/>
  <c r="AN87" i="1" s="1"/>
  <c r="AN115" i="1" s="1"/>
  <c r="AN60" i="1"/>
  <c r="AN88" i="1" s="1"/>
  <c r="AN116" i="1" s="1"/>
  <c r="AN189" i="1" s="1"/>
  <c r="AN262" i="1" s="1"/>
  <c r="AN335" i="1" s="1"/>
  <c r="AN408" i="1" s="1"/>
  <c r="AN481" i="1" s="1"/>
  <c r="AO60" i="1"/>
  <c r="AO88" i="1" s="1"/>
  <c r="AO116" i="1" s="1"/>
  <c r="AO61" i="1"/>
  <c r="AO70" i="1" s="1"/>
  <c r="AN62" i="1"/>
  <c r="AN90" i="1" s="1"/>
  <c r="AN118" i="1" s="1"/>
  <c r="AO64" i="1"/>
  <c r="AP64" i="1" s="1"/>
  <c r="AQ64" i="1" s="1"/>
  <c r="AR64" i="1" s="1"/>
  <c r="AS64" i="1" s="1"/>
  <c r="AT64" i="1" s="1"/>
  <c r="AU64" i="1" s="1"/>
  <c r="AV64" i="1" s="1"/>
  <c r="AW64" i="1" s="1"/>
  <c r="AX64" i="1" s="1"/>
  <c r="AY64" i="1" s="1"/>
  <c r="AZ64" i="1" s="1"/>
  <c r="BA64" i="1" s="1"/>
  <c r="BB64" i="1" s="1"/>
  <c r="BC64" i="1" s="1"/>
  <c r="BD64" i="1" s="1"/>
  <c r="BE64" i="1" s="1"/>
  <c r="BF64" i="1" s="1"/>
  <c r="BG64" i="1" s="1"/>
  <c r="BH64" i="1" s="1"/>
  <c r="BI64" i="1" s="1"/>
  <c r="BJ64" i="1" s="1"/>
  <c r="BK64" i="1" s="1"/>
  <c r="BL64" i="1" s="1"/>
  <c r="BM64" i="1" s="1"/>
  <c r="BN64" i="1" s="1"/>
  <c r="BO64" i="1" s="1"/>
  <c r="BP64" i="1" s="1"/>
  <c r="BQ64" i="1" s="1"/>
  <c r="BR64" i="1" s="1"/>
  <c r="BS64" i="1" s="1"/>
  <c r="BT64" i="1" s="1"/>
  <c r="BU64" i="1" s="1"/>
  <c r="BV64" i="1" s="1"/>
  <c r="BW64" i="1" s="1"/>
  <c r="BX64" i="1" s="1"/>
  <c r="BY64" i="1" s="1"/>
  <c r="BZ64" i="1" s="1"/>
  <c r="CA64" i="1" s="1"/>
  <c r="CB64" i="1" s="1"/>
  <c r="CC64" i="1" s="1"/>
  <c r="AG112" i="1"/>
  <c r="AN70" i="1"/>
  <c r="AO73" i="1"/>
  <c r="AP73" i="1" s="1"/>
  <c r="AQ73" i="1" s="1"/>
  <c r="AR73" i="1" s="1"/>
  <c r="AS73" i="1" s="1"/>
  <c r="AT73" i="1" s="1"/>
  <c r="AU73" i="1" s="1"/>
  <c r="AV73" i="1" s="1"/>
  <c r="AW73" i="1" s="1"/>
  <c r="AX73" i="1" s="1"/>
  <c r="AY73" i="1" s="1"/>
  <c r="AZ73" i="1" s="1"/>
  <c r="BA73" i="1" s="1"/>
  <c r="BB73" i="1" s="1"/>
  <c r="BC73" i="1" s="1"/>
  <c r="BD73" i="1" s="1"/>
  <c r="BE73" i="1" s="1"/>
  <c r="BF73" i="1" s="1"/>
  <c r="BG73" i="1" s="1"/>
  <c r="BH73" i="1" s="1"/>
  <c r="BI73" i="1" s="1"/>
  <c r="BJ73" i="1" s="1"/>
  <c r="BK73" i="1" s="1"/>
  <c r="BL73" i="1" s="1"/>
  <c r="BM73" i="1" s="1"/>
  <c r="BN73" i="1" s="1"/>
  <c r="BO73" i="1" s="1"/>
  <c r="BP73" i="1" s="1"/>
  <c r="BQ73" i="1" s="1"/>
  <c r="BR73" i="1" s="1"/>
  <c r="BS73" i="1" s="1"/>
  <c r="BT73" i="1" s="1"/>
  <c r="BU73" i="1" s="1"/>
  <c r="BV73" i="1" s="1"/>
  <c r="BW73" i="1" s="1"/>
  <c r="BX73" i="1" s="1"/>
  <c r="BY73" i="1" s="1"/>
  <c r="BZ73" i="1" s="1"/>
  <c r="CA73" i="1" s="1"/>
  <c r="CB73" i="1" s="1"/>
  <c r="CC73" i="1" s="1"/>
  <c r="AN79" i="1"/>
  <c r="AO83" i="1"/>
  <c r="AP83" i="1" s="1"/>
  <c r="AQ83" i="1" s="1"/>
  <c r="AR83" i="1" s="1"/>
  <c r="AS83" i="1" s="1"/>
  <c r="AT83" i="1" s="1"/>
  <c r="AU83" i="1" s="1"/>
  <c r="AV83" i="1" s="1"/>
  <c r="AW83" i="1" s="1"/>
  <c r="AX83" i="1" s="1"/>
  <c r="AY83" i="1" s="1"/>
  <c r="AZ83" i="1" s="1"/>
  <c r="BA83" i="1" s="1"/>
  <c r="BB83" i="1" s="1"/>
  <c r="BC83" i="1" s="1"/>
  <c r="BD83" i="1" s="1"/>
  <c r="BE83" i="1" s="1"/>
  <c r="BF83" i="1" s="1"/>
  <c r="BG83" i="1" s="1"/>
  <c r="BH83" i="1" s="1"/>
  <c r="BI83" i="1" s="1"/>
  <c r="BJ83" i="1" s="1"/>
  <c r="BK83" i="1" s="1"/>
  <c r="BL83" i="1" s="1"/>
  <c r="BM83" i="1" s="1"/>
  <c r="BN83" i="1" s="1"/>
  <c r="BO83" i="1" s="1"/>
  <c r="BP83" i="1" s="1"/>
  <c r="BQ83" i="1" s="1"/>
  <c r="BR83" i="1" s="1"/>
  <c r="BS83" i="1" s="1"/>
  <c r="BT83" i="1" s="1"/>
  <c r="BU83" i="1" s="1"/>
  <c r="BV83" i="1" s="1"/>
  <c r="BW83" i="1" s="1"/>
  <c r="BX83" i="1" s="1"/>
  <c r="BY83" i="1" s="1"/>
  <c r="BZ83" i="1" s="1"/>
  <c r="CA83" i="1" s="1"/>
  <c r="CB83" i="1" s="1"/>
  <c r="CC83" i="1" s="1"/>
  <c r="AB133" i="1"/>
  <c r="AC133" i="1"/>
  <c r="AO89" i="1"/>
  <c r="AO98" i="1" s="1"/>
  <c r="AO92" i="1"/>
  <c r="AP92" i="1" s="1"/>
  <c r="AQ92" i="1" s="1"/>
  <c r="AR92" i="1" s="1"/>
  <c r="AS92" i="1" s="1"/>
  <c r="AT92" i="1" s="1"/>
  <c r="AU92" i="1" s="1"/>
  <c r="AV92" i="1" s="1"/>
  <c r="AW92" i="1" s="1"/>
  <c r="AX92" i="1" s="1"/>
  <c r="AY92" i="1" s="1"/>
  <c r="AZ92" i="1" s="1"/>
  <c r="BA92" i="1" s="1"/>
  <c r="BB92" i="1" s="1"/>
  <c r="BC92" i="1" s="1"/>
  <c r="BD92" i="1" s="1"/>
  <c r="BE92" i="1" s="1"/>
  <c r="BF92" i="1" s="1"/>
  <c r="BG92" i="1" s="1"/>
  <c r="BH92" i="1" s="1"/>
  <c r="BI92" i="1" s="1"/>
  <c r="BJ92" i="1" s="1"/>
  <c r="BK92" i="1" s="1"/>
  <c r="BL92" i="1" s="1"/>
  <c r="BM92" i="1" s="1"/>
  <c r="BN92" i="1" s="1"/>
  <c r="BO92" i="1" s="1"/>
  <c r="BP92" i="1" s="1"/>
  <c r="BQ92" i="1" s="1"/>
  <c r="BR92" i="1" s="1"/>
  <c r="BS92" i="1" s="1"/>
  <c r="BT92" i="1" s="1"/>
  <c r="BU92" i="1" s="1"/>
  <c r="BV92" i="1" s="1"/>
  <c r="BW92" i="1" s="1"/>
  <c r="BX92" i="1" s="1"/>
  <c r="BY92" i="1" s="1"/>
  <c r="BZ92" i="1" s="1"/>
  <c r="CA92" i="1" s="1"/>
  <c r="CB92" i="1" s="1"/>
  <c r="CC92" i="1" s="1"/>
  <c r="AN98" i="1"/>
  <c r="AO101" i="1"/>
  <c r="AP101" i="1" s="1"/>
  <c r="AQ101" i="1" s="1"/>
  <c r="AR101" i="1" s="1"/>
  <c r="AS101" i="1" s="1"/>
  <c r="AT101" i="1" s="1"/>
  <c r="AU101" i="1" s="1"/>
  <c r="AV101" i="1" s="1"/>
  <c r="AW101" i="1" s="1"/>
  <c r="AX101" i="1" s="1"/>
  <c r="AY101" i="1" s="1"/>
  <c r="AZ101" i="1" s="1"/>
  <c r="BA101" i="1" s="1"/>
  <c r="BB101" i="1" s="1"/>
  <c r="BC101" i="1" s="1"/>
  <c r="BD101" i="1" s="1"/>
  <c r="BE101" i="1" s="1"/>
  <c r="BF101" i="1" s="1"/>
  <c r="BG101" i="1" s="1"/>
  <c r="BH101" i="1" s="1"/>
  <c r="BI101" i="1" s="1"/>
  <c r="BJ101" i="1" s="1"/>
  <c r="BK101" i="1" s="1"/>
  <c r="BL101" i="1" s="1"/>
  <c r="BM101" i="1" s="1"/>
  <c r="BN101" i="1" s="1"/>
  <c r="BO101" i="1" s="1"/>
  <c r="BP101" i="1" s="1"/>
  <c r="BQ101" i="1" s="1"/>
  <c r="BR101" i="1" s="1"/>
  <c r="BS101" i="1" s="1"/>
  <c r="BT101" i="1" s="1"/>
  <c r="BU101" i="1" s="1"/>
  <c r="BV101" i="1" s="1"/>
  <c r="BW101" i="1" s="1"/>
  <c r="BX101" i="1" s="1"/>
  <c r="BY101" i="1" s="1"/>
  <c r="BZ101" i="1" s="1"/>
  <c r="CA101" i="1" s="1"/>
  <c r="CB101" i="1" s="1"/>
  <c r="CC101" i="1" s="1"/>
  <c r="AN107" i="1"/>
  <c r="AO111" i="1"/>
  <c r="AP111" i="1" s="1"/>
  <c r="AQ111" i="1" s="1"/>
  <c r="AR111" i="1" s="1"/>
  <c r="AS111" i="1" s="1"/>
  <c r="AT111" i="1" s="1"/>
  <c r="AU111" i="1" s="1"/>
  <c r="AV111" i="1" s="1"/>
  <c r="AW111" i="1" s="1"/>
  <c r="AX111" i="1" s="1"/>
  <c r="AY111" i="1" s="1"/>
  <c r="AZ111" i="1" s="1"/>
  <c r="BA111" i="1" s="1"/>
  <c r="BB111" i="1" s="1"/>
  <c r="BC111" i="1" s="1"/>
  <c r="BD111" i="1" s="1"/>
  <c r="BE111" i="1" s="1"/>
  <c r="BF111" i="1" s="1"/>
  <c r="BG111" i="1" s="1"/>
  <c r="BH111" i="1" s="1"/>
  <c r="BI111" i="1" s="1"/>
  <c r="BJ111" i="1" s="1"/>
  <c r="BK111" i="1" s="1"/>
  <c r="BL111" i="1" s="1"/>
  <c r="BM111" i="1" s="1"/>
  <c r="BN111" i="1" s="1"/>
  <c r="BO111" i="1" s="1"/>
  <c r="BP111" i="1" s="1"/>
  <c r="BQ111" i="1" s="1"/>
  <c r="BR111" i="1" s="1"/>
  <c r="BS111" i="1" s="1"/>
  <c r="BT111" i="1" s="1"/>
  <c r="BU111" i="1" s="1"/>
  <c r="BV111" i="1" s="1"/>
  <c r="BW111" i="1" s="1"/>
  <c r="BX111" i="1" s="1"/>
  <c r="BY111" i="1" s="1"/>
  <c r="BZ111" i="1" s="1"/>
  <c r="CA111" i="1" s="1"/>
  <c r="CB111" i="1" s="1"/>
  <c r="CC111" i="1" s="1"/>
  <c r="AB185" i="1"/>
  <c r="AG185" i="1" s="1"/>
  <c r="AU115" i="1"/>
  <c r="AU188" i="1" s="1"/>
  <c r="AU261" i="1" s="1"/>
  <c r="AU334" i="1" s="1"/>
  <c r="AU407" i="1" s="1"/>
  <c r="AU480" i="1" s="1"/>
  <c r="Y116" i="1"/>
  <c r="AB186" i="1"/>
  <c r="AC186" i="1"/>
  <c r="AO117" i="1"/>
  <c r="AO190" i="1" s="1"/>
  <c r="AO263" i="1" s="1"/>
  <c r="AO336" i="1" s="1"/>
  <c r="AO409" i="1" s="1"/>
  <c r="AO482" i="1" s="1"/>
  <c r="AO120" i="1"/>
  <c r="AP120" i="1" s="1"/>
  <c r="AQ120" i="1" s="1"/>
  <c r="AR120" i="1" s="1"/>
  <c r="AS120" i="1" s="1"/>
  <c r="AT120" i="1" s="1"/>
  <c r="AU120" i="1" s="1"/>
  <c r="AV120" i="1" s="1"/>
  <c r="AW120" i="1" s="1"/>
  <c r="AX120" i="1" s="1"/>
  <c r="AY120" i="1" s="1"/>
  <c r="AZ120" i="1" s="1"/>
  <c r="BA120" i="1" s="1"/>
  <c r="BB120" i="1" s="1"/>
  <c r="BC120" i="1" s="1"/>
  <c r="BD120" i="1" s="1"/>
  <c r="BE120" i="1" s="1"/>
  <c r="BF120" i="1" s="1"/>
  <c r="BG120" i="1" s="1"/>
  <c r="BH120" i="1" s="1"/>
  <c r="BI120" i="1" s="1"/>
  <c r="BJ120" i="1" s="1"/>
  <c r="BK120" i="1" s="1"/>
  <c r="BL120" i="1" s="1"/>
  <c r="BM120" i="1" s="1"/>
  <c r="BN120" i="1" s="1"/>
  <c r="BO120" i="1" s="1"/>
  <c r="BP120" i="1" s="1"/>
  <c r="BQ120" i="1" s="1"/>
  <c r="BR120" i="1" s="1"/>
  <c r="BS120" i="1" s="1"/>
  <c r="BT120" i="1" s="1"/>
  <c r="BU120" i="1" s="1"/>
  <c r="BV120" i="1" s="1"/>
  <c r="BW120" i="1" s="1"/>
  <c r="BX120" i="1" s="1"/>
  <c r="BY120" i="1" s="1"/>
  <c r="BZ120" i="1" s="1"/>
  <c r="CA120" i="1" s="1"/>
  <c r="CB120" i="1" s="1"/>
  <c r="CC120" i="1" s="1"/>
  <c r="AT124" i="1"/>
  <c r="AT197" i="1" s="1"/>
  <c r="AT243" i="1" s="1"/>
  <c r="AN126" i="1"/>
  <c r="AN199" i="1" s="1"/>
  <c r="AN272" i="1" s="1"/>
  <c r="AN345" i="1" s="1"/>
  <c r="AO129" i="1"/>
  <c r="AP129" i="1" s="1"/>
  <c r="AQ129" i="1" s="1"/>
  <c r="AR129" i="1" s="1"/>
  <c r="AS129" i="1" s="1"/>
  <c r="AT129" i="1" s="1"/>
  <c r="AU129" i="1" s="1"/>
  <c r="AV129" i="1" s="1"/>
  <c r="AW129" i="1" s="1"/>
  <c r="AX129" i="1" s="1"/>
  <c r="AY129" i="1" s="1"/>
  <c r="AZ129" i="1" s="1"/>
  <c r="BA129" i="1" s="1"/>
  <c r="BB129" i="1" s="1"/>
  <c r="BC129" i="1" s="1"/>
  <c r="BD129" i="1" s="1"/>
  <c r="BE129" i="1" s="1"/>
  <c r="BF129" i="1" s="1"/>
  <c r="BG129" i="1" s="1"/>
  <c r="BH129" i="1" s="1"/>
  <c r="BI129" i="1" s="1"/>
  <c r="BJ129" i="1" s="1"/>
  <c r="BK129" i="1" s="1"/>
  <c r="BL129" i="1" s="1"/>
  <c r="BM129" i="1" s="1"/>
  <c r="BN129" i="1" s="1"/>
  <c r="BO129" i="1" s="1"/>
  <c r="BP129" i="1" s="1"/>
  <c r="BQ129" i="1" s="1"/>
  <c r="BR129" i="1" s="1"/>
  <c r="BS129" i="1" s="1"/>
  <c r="BT129" i="1" s="1"/>
  <c r="BU129" i="1" s="1"/>
  <c r="BV129" i="1" s="1"/>
  <c r="BW129" i="1" s="1"/>
  <c r="BX129" i="1" s="1"/>
  <c r="BY129" i="1" s="1"/>
  <c r="BZ129" i="1" s="1"/>
  <c r="CA129" i="1" s="1"/>
  <c r="CB129" i="1" s="1"/>
  <c r="CC129" i="1" s="1"/>
  <c r="AU133" i="1"/>
  <c r="AV133" i="1" s="1"/>
  <c r="AN135" i="1"/>
  <c r="AN208" i="1" s="1"/>
  <c r="AO138" i="1"/>
  <c r="AP138" i="1" s="1"/>
  <c r="AQ138" i="1" s="1"/>
  <c r="AR138" i="1" s="1"/>
  <c r="AS138" i="1" s="1"/>
  <c r="AT138" i="1" s="1"/>
  <c r="AU138" i="1" s="1"/>
  <c r="AV138" i="1" s="1"/>
  <c r="AW138" i="1" s="1"/>
  <c r="AX138" i="1" s="1"/>
  <c r="AY138" i="1" s="1"/>
  <c r="AZ138" i="1" s="1"/>
  <c r="BA138" i="1" s="1"/>
  <c r="BB138" i="1" s="1"/>
  <c r="BC138" i="1" s="1"/>
  <c r="BD138" i="1" s="1"/>
  <c r="BE138" i="1" s="1"/>
  <c r="BF138" i="1" s="1"/>
  <c r="BG138" i="1" s="1"/>
  <c r="BH138" i="1" s="1"/>
  <c r="BI138" i="1" s="1"/>
  <c r="BJ138" i="1" s="1"/>
  <c r="BK138" i="1" s="1"/>
  <c r="BL138" i="1" s="1"/>
  <c r="BM138" i="1" s="1"/>
  <c r="BN138" i="1" s="1"/>
  <c r="BO138" i="1" s="1"/>
  <c r="BP138" i="1" s="1"/>
  <c r="BQ138" i="1" s="1"/>
  <c r="BR138" i="1" s="1"/>
  <c r="BS138" i="1" s="1"/>
  <c r="BT138" i="1" s="1"/>
  <c r="BU138" i="1" s="1"/>
  <c r="BV138" i="1" s="1"/>
  <c r="BW138" i="1" s="1"/>
  <c r="BX138" i="1" s="1"/>
  <c r="BY138" i="1" s="1"/>
  <c r="BZ138" i="1" s="1"/>
  <c r="CA138" i="1" s="1"/>
  <c r="CB138" i="1" s="1"/>
  <c r="CC138" i="1" s="1"/>
  <c r="AO139" i="1"/>
  <c r="AP139" i="1" s="1"/>
  <c r="AQ139" i="1" s="1"/>
  <c r="AR139" i="1" s="1"/>
  <c r="AS139" i="1" s="1"/>
  <c r="AT139" i="1" s="1"/>
  <c r="AU139" i="1" s="1"/>
  <c r="AV139" i="1" s="1"/>
  <c r="AW139" i="1" s="1"/>
  <c r="AX139" i="1" s="1"/>
  <c r="AY139" i="1" s="1"/>
  <c r="AZ139" i="1" s="1"/>
  <c r="BA139" i="1" s="1"/>
  <c r="BB139" i="1" s="1"/>
  <c r="BC139" i="1" s="1"/>
  <c r="BD139" i="1" s="1"/>
  <c r="BE139" i="1" s="1"/>
  <c r="BF139" i="1" s="1"/>
  <c r="BG139" i="1" s="1"/>
  <c r="BH139" i="1" s="1"/>
  <c r="BI139" i="1" s="1"/>
  <c r="BJ139" i="1" s="1"/>
  <c r="BK139" i="1" s="1"/>
  <c r="BL139" i="1" s="1"/>
  <c r="BM139" i="1" s="1"/>
  <c r="BN139" i="1" s="1"/>
  <c r="BO139" i="1" s="1"/>
  <c r="BP139" i="1" s="1"/>
  <c r="BQ139" i="1" s="1"/>
  <c r="BR139" i="1" s="1"/>
  <c r="BS139" i="1" s="1"/>
  <c r="BT139" i="1" s="1"/>
  <c r="BU139" i="1" s="1"/>
  <c r="BV139" i="1" s="1"/>
  <c r="BW139" i="1" s="1"/>
  <c r="BX139" i="1" s="1"/>
  <c r="BY139" i="1" s="1"/>
  <c r="BZ139" i="1" s="1"/>
  <c r="CA139" i="1" s="1"/>
  <c r="CB139" i="1" s="1"/>
  <c r="CC139" i="1" s="1"/>
  <c r="AO144" i="1"/>
  <c r="AO147" i="1"/>
  <c r="AP147" i="1" s="1"/>
  <c r="AQ147" i="1" s="1"/>
  <c r="AR147" i="1" s="1"/>
  <c r="AS147" i="1" s="1"/>
  <c r="AT147" i="1" s="1"/>
  <c r="AU147" i="1" s="1"/>
  <c r="AV147" i="1" s="1"/>
  <c r="AW147" i="1" s="1"/>
  <c r="AX147" i="1" s="1"/>
  <c r="AY147" i="1" s="1"/>
  <c r="AZ147" i="1" s="1"/>
  <c r="BA147" i="1" s="1"/>
  <c r="BB147" i="1" s="1"/>
  <c r="BC147" i="1" s="1"/>
  <c r="BD147" i="1" s="1"/>
  <c r="BE147" i="1" s="1"/>
  <c r="BF147" i="1" s="1"/>
  <c r="BG147" i="1" s="1"/>
  <c r="BH147" i="1" s="1"/>
  <c r="BI147" i="1" s="1"/>
  <c r="BJ147" i="1" s="1"/>
  <c r="BK147" i="1" s="1"/>
  <c r="BL147" i="1" s="1"/>
  <c r="BM147" i="1" s="1"/>
  <c r="BN147" i="1" s="1"/>
  <c r="BO147" i="1" s="1"/>
  <c r="BP147" i="1" s="1"/>
  <c r="BQ147" i="1" s="1"/>
  <c r="BR147" i="1" s="1"/>
  <c r="BS147" i="1" s="1"/>
  <c r="BT147" i="1" s="1"/>
  <c r="BU147" i="1" s="1"/>
  <c r="BV147" i="1" s="1"/>
  <c r="BW147" i="1" s="1"/>
  <c r="BX147" i="1" s="1"/>
  <c r="BY147" i="1" s="1"/>
  <c r="BZ147" i="1" s="1"/>
  <c r="CA147" i="1" s="1"/>
  <c r="CB147" i="1" s="1"/>
  <c r="CC147" i="1" s="1"/>
  <c r="AO148" i="1"/>
  <c r="AP148" i="1" s="1"/>
  <c r="AQ148" i="1" s="1"/>
  <c r="AR148" i="1" s="1"/>
  <c r="AS148" i="1" s="1"/>
  <c r="AT148" i="1" s="1"/>
  <c r="AU148" i="1" s="1"/>
  <c r="AV148" i="1" s="1"/>
  <c r="AW148" i="1" s="1"/>
  <c r="AX148" i="1" s="1"/>
  <c r="AY148" i="1" s="1"/>
  <c r="AZ148" i="1" s="1"/>
  <c r="BA148" i="1" s="1"/>
  <c r="BB148" i="1" s="1"/>
  <c r="BC148" i="1" s="1"/>
  <c r="BD148" i="1" s="1"/>
  <c r="BE148" i="1" s="1"/>
  <c r="BF148" i="1" s="1"/>
  <c r="BG148" i="1" s="1"/>
  <c r="BH148" i="1" s="1"/>
  <c r="BI148" i="1" s="1"/>
  <c r="BJ148" i="1" s="1"/>
  <c r="BK148" i="1" s="1"/>
  <c r="BL148" i="1" s="1"/>
  <c r="BM148" i="1" s="1"/>
  <c r="BN148" i="1" s="1"/>
  <c r="BO148" i="1" s="1"/>
  <c r="BP148" i="1" s="1"/>
  <c r="BQ148" i="1" s="1"/>
  <c r="BR148" i="1" s="1"/>
  <c r="BS148" i="1" s="1"/>
  <c r="BT148" i="1" s="1"/>
  <c r="BU148" i="1" s="1"/>
  <c r="BV148" i="1" s="1"/>
  <c r="BW148" i="1" s="1"/>
  <c r="BX148" i="1" s="1"/>
  <c r="BY148" i="1" s="1"/>
  <c r="BZ148" i="1" s="1"/>
  <c r="CA148" i="1" s="1"/>
  <c r="CB148" i="1" s="1"/>
  <c r="CC148" i="1" s="1"/>
  <c r="AU151" i="1"/>
  <c r="AV151" i="1" s="1"/>
  <c r="AW151" i="1" s="1"/>
  <c r="AX151" i="1" s="1"/>
  <c r="AY151" i="1" s="1"/>
  <c r="AZ151" i="1" s="1"/>
  <c r="BA151" i="1" s="1"/>
  <c r="BB151" i="1" s="1"/>
  <c r="BC151" i="1" s="1"/>
  <c r="BD151" i="1" s="1"/>
  <c r="BE151" i="1" s="1"/>
  <c r="BF151" i="1" s="1"/>
  <c r="BG151" i="1" s="1"/>
  <c r="BH151" i="1" s="1"/>
  <c r="BI151" i="1" s="1"/>
  <c r="BJ151" i="1" s="1"/>
  <c r="BK151" i="1" s="1"/>
  <c r="BL151" i="1" s="1"/>
  <c r="BM151" i="1" s="1"/>
  <c r="BN151" i="1" s="1"/>
  <c r="BO151" i="1" s="1"/>
  <c r="BP151" i="1" s="1"/>
  <c r="BQ151" i="1" s="1"/>
  <c r="BR151" i="1" s="1"/>
  <c r="BS151" i="1" s="1"/>
  <c r="BT151" i="1" s="1"/>
  <c r="BU151" i="1" s="1"/>
  <c r="BV151" i="1" s="1"/>
  <c r="BW151" i="1" s="1"/>
  <c r="BX151" i="1" s="1"/>
  <c r="BY151" i="1" s="1"/>
  <c r="BZ151" i="1" s="1"/>
  <c r="CA151" i="1" s="1"/>
  <c r="CB151" i="1" s="1"/>
  <c r="CC151" i="1" s="1"/>
  <c r="AO153" i="1"/>
  <c r="AO226" i="1" s="1"/>
  <c r="AO299" i="1" s="1"/>
  <c r="AO372" i="1" s="1"/>
  <c r="AO445" i="1" s="1"/>
  <c r="AO518" i="1" s="1"/>
  <c r="AO157" i="1"/>
  <c r="AP157" i="1" s="1"/>
  <c r="AQ157" i="1" s="1"/>
  <c r="AR157" i="1" s="1"/>
  <c r="AS157" i="1" s="1"/>
  <c r="AT157" i="1" s="1"/>
  <c r="AU157" i="1" s="1"/>
  <c r="AV157" i="1" s="1"/>
  <c r="AW157" i="1" s="1"/>
  <c r="AX157" i="1" s="1"/>
  <c r="AY157" i="1" s="1"/>
  <c r="AZ157" i="1" s="1"/>
  <c r="BA157" i="1" s="1"/>
  <c r="BB157" i="1" s="1"/>
  <c r="BC157" i="1" s="1"/>
  <c r="BD157" i="1" s="1"/>
  <c r="BE157" i="1" s="1"/>
  <c r="BF157" i="1" s="1"/>
  <c r="BG157" i="1" s="1"/>
  <c r="BH157" i="1" s="1"/>
  <c r="BI157" i="1" s="1"/>
  <c r="BJ157" i="1" s="1"/>
  <c r="BK157" i="1" s="1"/>
  <c r="BL157" i="1" s="1"/>
  <c r="BM157" i="1" s="1"/>
  <c r="BN157" i="1" s="1"/>
  <c r="BO157" i="1" s="1"/>
  <c r="BP157" i="1" s="1"/>
  <c r="BQ157" i="1" s="1"/>
  <c r="BR157" i="1" s="1"/>
  <c r="BS157" i="1" s="1"/>
  <c r="BT157" i="1" s="1"/>
  <c r="BU157" i="1" s="1"/>
  <c r="BV157" i="1" s="1"/>
  <c r="BW157" i="1" s="1"/>
  <c r="BX157" i="1" s="1"/>
  <c r="BY157" i="1" s="1"/>
  <c r="BZ157" i="1" s="1"/>
  <c r="CA157" i="1" s="1"/>
  <c r="CB157" i="1" s="1"/>
  <c r="CC157" i="1" s="1"/>
  <c r="AO166" i="1"/>
  <c r="AP166" i="1" s="1"/>
  <c r="AQ166" i="1" s="1"/>
  <c r="AR166" i="1" s="1"/>
  <c r="AS166" i="1" s="1"/>
  <c r="AT166" i="1" s="1"/>
  <c r="AU166" i="1" s="1"/>
  <c r="AV166" i="1" s="1"/>
  <c r="AW166" i="1" s="1"/>
  <c r="AX166" i="1" s="1"/>
  <c r="AY166" i="1" s="1"/>
  <c r="AZ166" i="1" s="1"/>
  <c r="BA166" i="1" s="1"/>
  <c r="BB166" i="1" s="1"/>
  <c r="BC166" i="1" s="1"/>
  <c r="BD166" i="1" s="1"/>
  <c r="BE166" i="1" s="1"/>
  <c r="BF166" i="1" s="1"/>
  <c r="BG166" i="1" s="1"/>
  <c r="BH166" i="1" s="1"/>
  <c r="BI166" i="1" s="1"/>
  <c r="BJ166" i="1" s="1"/>
  <c r="BK166" i="1" s="1"/>
  <c r="BL166" i="1" s="1"/>
  <c r="BM166" i="1" s="1"/>
  <c r="BN166" i="1" s="1"/>
  <c r="BO166" i="1" s="1"/>
  <c r="BP166" i="1" s="1"/>
  <c r="BQ166" i="1" s="1"/>
  <c r="BR166" i="1" s="1"/>
  <c r="BS166" i="1" s="1"/>
  <c r="BT166" i="1" s="1"/>
  <c r="BU166" i="1" s="1"/>
  <c r="BV166" i="1" s="1"/>
  <c r="BW166" i="1" s="1"/>
  <c r="BX166" i="1" s="1"/>
  <c r="BY166" i="1" s="1"/>
  <c r="BZ166" i="1" s="1"/>
  <c r="CA166" i="1" s="1"/>
  <c r="CB166" i="1" s="1"/>
  <c r="CC166" i="1" s="1"/>
  <c r="AO175" i="1"/>
  <c r="AP175" i="1" s="1"/>
  <c r="AQ175" i="1" s="1"/>
  <c r="AR175" i="1" s="1"/>
  <c r="AS175" i="1" s="1"/>
  <c r="AT175" i="1" s="1"/>
  <c r="AU175" i="1" s="1"/>
  <c r="AV175" i="1" s="1"/>
  <c r="AW175" i="1" s="1"/>
  <c r="AX175" i="1" s="1"/>
  <c r="AY175" i="1" s="1"/>
  <c r="AZ175" i="1" s="1"/>
  <c r="BA175" i="1" s="1"/>
  <c r="BB175" i="1" s="1"/>
  <c r="BC175" i="1" s="1"/>
  <c r="BD175" i="1" s="1"/>
  <c r="BE175" i="1" s="1"/>
  <c r="BF175" i="1" s="1"/>
  <c r="BG175" i="1" s="1"/>
  <c r="BH175" i="1" s="1"/>
  <c r="BI175" i="1" s="1"/>
  <c r="BJ175" i="1" s="1"/>
  <c r="BK175" i="1" s="1"/>
  <c r="BL175" i="1" s="1"/>
  <c r="BM175" i="1" s="1"/>
  <c r="BN175" i="1" s="1"/>
  <c r="BO175" i="1" s="1"/>
  <c r="BP175" i="1" s="1"/>
  <c r="BQ175" i="1" s="1"/>
  <c r="BR175" i="1" s="1"/>
  <c r="BS175" i="1" s="1"/>
  <c r="BT175" i="1" s="1"/>
  <c r="BU175" i="1" s="1"/>
  <c r="BV175" i="1" s="1"/>
  <c r="BW175" i="1" s="1"/>
  <c r="BX175" i="1" s="1"/>
  <c r="BY175" i="1" s="1"/>
  <c r="BZ175" i="1" s="1"/>
  <c r="CA175" i="1" s="1"/>
  <c r="CB175" i="1" s="1"/>
  <c r="CC175" i="1" s="1"/>
  <c r="AT179" i="1"/>
  <c r="AO184" i="1"/>
  <c r="AP184" i="1" s="1"/>
  <c r="AQ184" i="1" s="1"/>
  <c r="AR184" i="1" s="1"/>
  <c r="AS184" i="1" s="1"/>
  <c r="AT184" i="1" s="1"/>
  <c r="AU184" i="1" s="1"/>
  <c r="AV184" i="1" s="1"/>
  <c r="AW184" i="1" s="1"/>
  <c r="AX184" i="1" s="1"/>
  <c r="AY184" i="1" s="1"/>
  <c r="AZ184" i="1" s="1"/>
  <c r="BA184" i="1" s="1"/>
  <c r="BB184" i="1" s="1"/>
  <c r="BC184" i="1" s="1"/>
  <c r="BD184" i="1" s="1"/>
  <c r="BE184" i="1" s="1"/>
  <c r="BF184" i="1" s="1"/>
  <c r="BG184" i="1" s="1"/>
  <c r="BH184" i="1" s="1"/>
  <c r="BI184" i="1" s="1"/>
  <c r="BJ184" i="1" s="1"/>
  <c r="BK184" i="1" s="1"/>
  <c r="BL184" i="1" s="1"/>
  <c r="BM184" i="1" s="1"/>
  <c r="BN184" i="1" s="1"/>
  <c r="BO184" i="1" s="1"/>
  <c r="BP184" i="1" s="1"/>
  <c r="BQ184" i="1" s="1"/>
  <c r="BR184" i="1" s="1"/>
  <c r="BS184" i="1" s="1"/>
  <c r="BT184" i="1" s="1"/>
  <c r="BU184" i="1" s="1"/>
  <c r="BV184" i="1" s="1"/>
  <c r="BW184" i="1" s="1"/>
  <c r="BX184" i="1" s="1"/>
  <c r="BY184" i="1" s="1"/>
  <c r="BZ184" i="1" s="1"/>
  <c r="CA184" i="1" s="1"/>
  <c r="CB184" i="1" s="1"/>
  <c r="CC184" i="1" s="1"/>
  <c r="AT188" i="1"/>
  <c r="AT261" i="1" s="1"/>
  <c r="AT334" i="1" s="1"/>
  <c r="AT407" i="1" s="1"/>
  <c r="AT480" i="1" s="1"/>
  <c r="AN190" i="1"/>
  <c r="AN263" i="1" s="1"/>
  <c r="AN336" i="1" s="1"/>
  <c r="AN409" i="1" s="1"/>
  <c r="AN482" i="1" s="1"/>
  <c r="AV190" i="1"/>
  <c r="AW190" i="1" s="1"/>
  <c r="AX190" i="1" s="1"/>
  <c r="AY190" i="1" s="1"/>
  <c r="AZ190" i="1" s="1"/>
  <c r="BA190" i="1" s="1"/>
  <c r="BB190" i="1" s="1"/>
  <c r="BC190" i="1" s="1"/>
  <c r="BD190" i="1" s="1"/>
  <c r="BE190" i="1" s="1"/>
  <c r="BF190" i="1" s="1"/>
  <c r="BG190" i="1" s="1"/>
  <c r="BH190" i="1" s="1"/>
  <c r="BI190" i="1" s="1"/>
  <c r="BJ190" i="1" s="1"/>
  <c r="BK190" i="1" s="1"/>
  <c r="BL190" i="1" s="1"/>
  <c r="BM190" i="1" s="1"/>
  <c r="AO193" i="1"/>
  <c r="AP193" i="1" s="1"/>
  <c r="AQ193" i="1" s="1"/>
  <c r="AR193" i="1" s="1"/>
  <c r="AS193" i="1" s="1"/>
  <c r="AT193" i="1" s="1"/>
  <c r="AU193" i="1" s="1"/>
  <c r="AV193" i="1" s="1"/>
  <c r="AW193" i="1" s="1"/>
  <c r="AX193" i="1" s="1"/>
  <c r="AY193" i="1" s="1"/>
  <c r="AZ193" i="1" s="1"/>
  <c r="BA193" i="1" s="1"/>
  <c r="BB193" i="1" s="1"/>
  <c r="BC193" i="1" s="1"/>
  <c r="BD193" i="1" s="1"/>
  <c r="BE193" i="1" s="1"/>
  <c r="BF193" i="1" s="1"/>
  <c r="BG193" i="1" s="1"/>
  <c r="BH193" i="1" s="1"/>
  <c r="BI193" i="1" s="1"/>
  <c r="BJ193" i="1" s="1"/>
  <c r="BK193" i="1" s="1"/>
  <c r="BL193" i="1" s="1"/>
  <c r="BM193" i="1" s="1"/>
  <c r="BN193" i="1" s="1"/>
  <c r="BO193" i="1" s="1"/>
  <c r="BP193" i="1" s="1"/>
  <c r="BQ193" i="1" s="1"/>
  <c r="BR193" i="1" s="1"/>
  <c r="BS193" i="1" s="1"/>
  <c r="BT193" i="1" s="1"/>
  <c r="BU193" i="1" s="1"/>
  <c r="BV193" i="1" s="1"/>
  <c r="BW193" i="1" s="1"/>
  <c r="BX193" i="1" s="1"/>
  <c r="BY193" i="1" s="1"/>
  <c r="BZ193" i="1" s="1"/>
  <c r="CA193" i="1" s="1"/>
  <c r="CB193" i="1" s="1"/>
  <c r="CC193" i="1" s="1"/>
  <c r="AU199" i="1"/>
  <c r="AO202" i="1"/>
  <c r="AP202" i="1" s="1"/>
  <c r="AQ202" i="1" s="1"/>
  <c r="AR202" i="1" s="1"/>
  <c r="AS202" i="1" s="1"/>
  <c r="AT202" i="1" s="1"/>
  <c r="AU202" i="1" s="1"/>
  <c r="AV202" i="1" s="1"/>
  <c r="AW202" i="1" s="1"/>
  <c r="AX202" i="1" s="1"/>
  <c r="AY202" i="1" s="1"/>
  <c r="AZ202" i="1" s="1"/>
  <c r="BA202" i="1" s="1"/>
  <c r="BB202" i="1" s="1"/>
  <c r="BC202" i="1" s="1"/>
  <c r="BD202" i="1" s="1"/>
  <c r="BE202" i="1" s="1"/>
  <c r="BF202" i="1" s="1"/>
  <c r="BG202" i="1" s="1"/>
  <c r="BH202" i="1" s="1"/>
  <c r="BI202" i="1" s="1"/>
  <c r="BJ202" i="1" s="1"/>
  <c r="BK202" i="1" s="1"/>
  <c r="BL202" i="1" s="1"/>
  <c r="BM202" i="1" s="1"/>
  <c r="BN202" i="1" s="1"/>
  <c r="BO202" i="1" s="1"/>
  <c r="BP202" i="1" s="1"/>
  <c r="BQ202" i="1" s="1"/>
  <c r="BR202" i="1" s="1"/>
  <c r="BS202" i="1" s="1"/>
  <c r="BT202" i="1" s="1"/>
  <c r="BU202" i="1" s="1"/>
  <c r="BV202" i="1" s="1"/>
  <c r="BW202" i="1" s="1"/>
  <c r="BX202" i="1" s="1"/>
  <c r="BY202" i="1" s="1"/>
  <c r="BZ202" i="1" s="1"/>
  <c r="CA202" i="1" s="1"/>
  <c r="CB202" i="1" s="1"/>
  <c r="CC202" i="1" s="1"/>
  <c r="AT206" i="1"/>
  <c r="AT252" i="1" s="1"/>
  <c r="AU208" i="1"/>
  <c r="AV208" i="1" s="1"/>
  <c r="AW208" i="1" s="1"/>
  <c r="AW254" i="1" s="1"/>
  <c r="AO211" i="1"/>
  <c r="AP211" i="1" s="1"/>
  <c r="AQ211" i="1" s="1"/>
  <c r="AR211" i="1" s="1"/>
  <c r="AS211" i="1" s="1"/>
  <c r="AT211" i="1" s="1"/>
  <c r="AU211" i="1" s="1"/>
  <c r="AV211" i="1" s="1"/>
  <c r="AW211" i="1" s="1"/>
  <c r="AX211" i="1" s="1"/>
  <c r="AY211" i="1" s="1"/>
  <c r="AZ211" i="1" s="1"/>
  <c r="BA211" i="1" s="1"/>
  <c r="BB211" i="1" s="1"/>
  <c r="BC211" i="1" s="1"/>
  <c r="BD211" i="1" s="1"/>
  <c r="BE211" i="1" s="1"/>
  <c r="BF211" i="1" s="1"/>
  <c r="BG211" i="1" s="1"/>
  <c r="BH211" i="1" s="1"/>
  <c r="BI211" i="1" s="1"/>
  <c r="BJ211" i="1" s="1"/>
  <c r="BK211" i="1" s="1"/>
  <c r="BL211" i="1" s="1"/>
  <c r="BM211" i="1" s="1"/>
  <c r="BN211" i="1" s="1"/>
  <c r="BO211" i="1" s="1"/>
  <c r="BP211" i="1" s="1"/>
  <c r="BQ211" i="1" s="1"/>
  <c r="BR211" i="1" s="1"/>
  <c r="BS211" i="1" s="1"/>
  <c r="BT211" i="1" s="1"/>
  <c r="BU211" i="1" s="1"/>
  <c r="BV211" i="1" s="1"/>
  <c r="BW211" i="1" s="1"/>
  <c r="BX211" i="1" s="1"/>
  <c r="BY211" i="1" s="1"/>
  <c r="BZ211" i="1" s="1"/>
  <c r="CA211" i="1" s="1"/>
  <c r="CB211" i="1" s="1"/>
  <c r="CC211" i="1" s="1"/>
  <c r="AO212" i="1"/>
  <c r="AP212" i="1" s="1"/>
  <c r="AQ212" i="1" s="1"/>
  <c r="AR212" i="1" s="1"/>
  <c r="AS212" i="1" s="1"/>
  <c r="AT212" i="1" s="1"/>
  <c r="AU212" i="1" s="1"/>
  <c r="AV212" i="1" s="1"/>
  <c r="AW212" i="1" s="1"/>
  <c r="AX212" i="1" s="1"/>
  <c r="AY212" i="1" s="1"/>
  <c r="AZ212" i="1" s="1"/>
  <c r="BA212" i="1" s="1"/>
  <c r="BB212" i="1" s="1"/>
  <c r="BC212" i="1" s="1"/>
  <c r="BD212" i="1" s="1"/>
  <c r="BE212" i="1" s="1"/>
  <c r="BF212" i="1" s="1"/>
  <c r="BG212" i="1" s="1"/>
  <c r="BH212" i="1" s="1"/>
  <c r="BI212" i="1" s="1"/>
  <c r="BJ212" i="1" s="1"/>
  <c r="BK212" i="1" s="1"/>
  <c r="BL212" i="1" s="1"/>
  <c r="BM212" i="1" s="1"/>
  <c r="BN212" i="1" s="1"/>
  <c r="BO212" i="1" s="1"/>
  <c r="BP212" i="1" s="1"/>
  <c r="BQ212" i="1" s="1"/>
  <c r="BR212" i="1" s="1"/>
  <c r="BS212" i="1" s="1"/>
  <c r="BT212" i="1" s="1"/>
  <c r="BU212" i="1" s="1"/>
  <c r="BV212" i="1" s="1"/>
  <c r="BW212" i="1" s="1"/>
  <c r="BX212" i="1" s="1"/>
  <c r="BY212" i="1" s="1"/>
  <c r="BZ212" i="1" s="1"/>
  <c r="CA212" i="1" s="1"/>
  <c r="CB212" i="1" s="1"/>
  <c r="CC212" i="1" s="1"/>
  <c r="AN217" i="1"/>
  <c r="AN290" i="1" s="1"/>
  <c r="AN363" i="1" s="1"/>
  <c r="AN436" i="1" s="1"/>
  <c r="AN509" i="1" s="1"/>
  <c r="AO220" i="1"/>
  <c r="AP220" i="1" s="1"/>
  <c r="AQ220" i="1" s="1"/>
  <c r="AR220" i="1" s="1"/>
  <c r="AS220" i="1" s="1"/>
  <c r="AT220" i="1" s="1"/>
  <c r="AU220" i="1" s="1"/>
  <c r="AV220" i="1" s="1"/>
  <c r="AW220" i="1" s="1"/>
  <c r="AX220" i="1" s="1"/>
  <c r="AY220" i="1" s="1"/>
  <c r="AZ220" i="1" s="1"/>
  <c r="BA220" i="1" s="1"/>
  <c r="BB220" i="1" s="1"/>
  <c r="BC220" i="1" s="1"/>
  <c r="BD220" i="1" s="1"/>
  <c r="BE220" i="1" s="1"/>
  <c r="BF220" i="1" s="1"/>
  <c r="BG220" i="1" s="1"/>
  <c r="BH220" i="1" s="1"/>
  <c r="BI220" i="1" s="1"/>
  <c r="BJ220" i="1" s="1"/>
  <c r="BK220" i="1" s="1"/>
  <c r="BL220" i="1" s="1"/>
  <c r="BM220" i="1" s="1"/>
  <c r="BN220" i="1" s="1"/>
  <c r="BO220" i="1" s="1"/>
  <c r="BP220" i="1" s="1"/>
  <c r="BQ220" i="1" s="1"/>
  <c r="BR220" i="1" s="1"/>
  <c r="BS220" i="1" s="1"/>
  <c r="BT220" i="1" s="1"/>
  <c r="BU220" i="1" s="1"/>
  <c r="BV220" i="1" s="1"/>
  <c r="BW220" i="1" s="1"/>
  <c r="BX220" i="1" s="1"/>
  <c r="BY220" i="1" s="1"/>
  <c r="BZ220" i="1" s="1"/>
  <c r="CA220" i="1" s="1"/>
  <c r="CB220" i="1" s="1"/>
  <c r="CC220" i="1" s="1"/>
  <c r="AO221" i="1"/>
  <c r="AP221" i="1" s="1"/>
  <c r="AQ221" i="1" s="1"/>
  <c r="AR221" i="1" s="1"/>
  <c r="AS221" i="1" s="1"/>
  <c r="AT221" i="1" s="1"/>
  <c r="AU221" i="1" s="1"/>
  <c r="AV221" i="1" s="1"/>
  <c r="AW221" i="1" s="1"/>
  <c r="AX221" i="1" s="1"/>
  <c r="AY221" i="1" s="1"/>
  <c r="AZ221" i="1" s="1"/>
  <c r="BA221" i="1" s="1"/>
  <c r="BB221" i="1" s="1"/>
  <c r="BC221" i="1" s="1"/>
  <c r="BD221" i="1" s="1"/>
  <c r="BE221" i="1" s="1"/>
  <c r="BF221" i="1" s="1"/>
  <c r="BG221" i="1" s="1"/>
  <c r="BH221" i="1" s="1"/>
  <c r="BI221" i="1" s="1"/>
  <c r="BJ221" i="1" s="1"/>
  <c r="BK221" i="1" s="1"/>
  <c r="BL221" i="1" s="1"/>
  <c r="BM221" i="1" s="1"/>
  <c r="BN221" i="1" s="1"/>
  <c r="BO221" i="1" s="1"/>
  <c r="BP221" i="1" s="1"/>
  <c r="BQ221" i="1" s="1"/>
  <c r="BR221" i="1" s="1"/>
  <c r="BS221" i="1" s="1"/>
  <c r="BT221" i="1" s="1"/>
  <c r="BU221" i="1" s="1"/>
  <c r="BV221" i="1" s="1"/>
  <c r="BW221" i="1" s="1"/>
  <c r="BX221" i="1" s="1"/>
  <c r="BY221" i="1" s="1"/>
  <c r="BZ221" i="1" s="1"/>
  <c r="CA221" i="1" s="1"/>
  <c r="CB221" i="1" s="1"/>
  <c r="CC221" i="1" s="1"/>
  <c r="AT224" i="1"/>
  <c r="AU224" i="1" s="1"/>
  <c r="AV224" i="1" s="1"/>
  <c r="AW224" i="1" s="1"/>
  <c r="AX224" i="1" s="1"/>
  <c r="AY224" i="1" s="1"/>
  <c r="AZ224" i="1" s="1"/>
  <c r="BA224" i="1" s="1"/>
  <c r="BB224" i="1" s="1"/>
  <c r="BC224" i="1" s="1"/>
  <c r="BD224" i="1" s="1"/>
  <c r="BE224" i="1" s="1"/>
  <c r="BF224" i="1" s="1"/>
  <c r="BG224" i="1" s="1"/>
  <c r="BH224" i="1" s="1"/>
  <c r="BI224" i="1" s="1"/>
  <c r="BJ224" i="1" s="1"/>
  <c r="BK224" i="1" s="1"/>
  <c r="BL224" i="1" s="1"/>
  <c r="BM224" i="1" s="1"/>
  <c r="BN224" i="1" s="1"/>
  <c r="BO224" i="1" s="1"/>
  <c r="BP224" i="1" s="1"/>
  <c r="BQ224" i="1" s="1"/>
  <c r="BR224" i="1" s="1"/>
  <c r="BS224" i="1" s="1"/>
  <c r="BT224" i="1" s="1"/>
  <c r="BU224" i="1" s="1"/>
  <c r="BV224" i="1" s="1"/>
  <c r="BW224" i="1" s="1"/>
  <c r="BX224" i="1" s="1"/>
  <c r="BY224" i="1" s="1"/>
  <c r="BZ224" i="1" s="1"/>
  <c r="CA224" i="1" s="1"/>
  <c r="CB224" i="1" s="1"/>
  <c r="CC224" i="1" s="1"/>
  <c r="AN226" i="1"/>
  <c r="AN299" i="1" s="1"/>
  <c r="AN372" i="1" s="1"/>
  <c r="AN445" i="1" s="1"/>
  <c r="AN518" i="1" s="1"/>
  <c r="AV226" i="1"/>
  <c r="AW226" i="1" s="1"/>
  <c r="AX226" i="1" s="1"/>
  <c r="AY226" i="1" s="1"/>
  <c r="AO230" i="1"/>
  <c r="AP230" i="1" s="1"/>
  <c r="AQ230" i="1" s="1"/>
  <c r="AR230" i="1" s="1"/>
  <c r="AS230" i="1" s="1"/>
  <c r="AT230" i="1" s="1"/>
  <c r="AU230" i="1" s="1"/>
  <c r="AV230" i="1" s="1"/>
  <c r="AW230" i="1" s="1"/>
  <c r="AX230" i="1" s="1"/>
  <c r="AY230" i="1" s="1"/>
  <c r="AZ230" i="1" s="1"/>
  <c r="BA230" i="1" s="1"/>
  <c r="BB230" i="1" s="1"/>
  <c r="BC230" i="1" s="1"/>
  <c r="BD230" i="1" s="1"/>
  <c r="BE230" i="1" s="1"/>
  <c r="BF230" i="1" s="1"/>
  <c r="BG230" i="1" s="1"/>
  <c r="BH230" i="1" s="1"/>
  <c r="BI230" i="1" s="1"/>
  <c r="BJ230" i="1" s="1"/>
  <c r="BK230" i="1" s="1"/>
  <c r="BL230" i="1" s="1"/>
  <c r="BM230" i="1" s="1"/>
  <c r="BN230" i="1" s="1"/>
  <c r="BO230" i="1" s="1"/>
  <c r="BP230" i="1" s="1"/>
  <c r="BQ230" i="1" s="1"/>
  <c r="BR230" i="1" s="1"/>
  <c r="BS230" i="1" s="1"/>
  <c r="BT230" i="1" s="1"/>
  <c r="BU230" i="1" s="1"/>
  <c r="BV230" i="1" s="1"/>
  <c r="BW230" i="1" s="1"/>
  <c r="BX230" i="1" s="1"/>
  <c r="BY230" i="1" s="1"/>
  <c r="BZ230" i="1" s="1"/>
  <c r="CA230" i="1" s="1"/>
  <c r="CB230" i="1" s="1"/>
  <c r="CC230" i="1" s="1"/>
  <c r="AO239" i="1"/>
  <c r="AP239" i="1" s="1"/>
  <c r="AQ239" i="1" s="1"/>
  <c r="AR239" i="1" s="1"/>
  <c r="AS239" i="1" s="1"/>
  <c r="AT239" i="1" s="1"/>
  <c r="AU239" i="1" s="1"/>
  <c r="AV239" i="1" s="1"/>
  <c r="AW239" i="1" s="1"/>
  <c r="AX239" i="1" s="1"/>
  <c r="AY239" i="1" s="1"/>
  <c r="AZ239" i="1" s="1"/>
  <c r="BA239" i="1" s="1"/>
  <c r="BB239" i="1" s="1"/>
  <c r="BC239" i="1" s="1"/>
  <c r="BD239" i="1" s="1"/>
  <c r="BE239" i="1" s="1"/>
  <c r="BF239" i="1" s="1"/>
  <c r="BG239" i="1" s="1"/>
  <c r="BH239" i="1" s="1"/>
  <c r="BI239" i="1" s="1"/>
  <c r="BJ239" i="1" s="1"/>
  <c r="BK239" i="1" s="1"/>
  <c r="BL239" i="1" s="1"/>
  <c r="BM239" i="1" s="1"/>
  <c r="BN239" i="1" s="1"/>
  <c r="BO239" i="1" s="1"/>
  <c r="BP239" i="1" s="1"/>
  <c r="BQ239" i="1" s="1"/>
  <c r="BR239" i="1" s="1"/>
  <c r="BS239" i="1" s="1"/>
  <c r="BT239" i="1" s="1"/>
  <c r="BU239" i="1" s="1"/>
  <c r="BV239" i="1" s="1"/>
  <c r="BW239" i="1" s="1"/>
  <c r="BX239" i="1" s="1"/>
  <c r="BY239" i="1" s="1"/>
  <c r="BZ239" i="1" s="1"/>
  <c r="CA239" i="1" s="1"/>
  <c r="CB239" i="1" s="1"/>
  <c r="CC239" i="1" s="1"/>
  <c r="AO248" i="1"/>
  <c r="AP248" i="1" s="1"/>
  <c r="AQ248" i="1" s="1"/>
  <c r="AR248" i="1" s="1"/>
  <c r="AS248" i="1" s="1"/>
  <c r="AT248" i="1" s="1"/>
  <c r="AU248" i="1" s="1"/>
  <c r="AV248" i="1" s="1"/>
  <c r="AW248" i="1" s="1"/>
  <c r="AX248" i="1" s="1"/>
  <c r="AY248" i="1" s="1"/>
  <c r="AZ248" i="1" s="1"/>
  <c r="BA248" i="1" s="1"/>
  <c r="BB248" i="1" s="1"/>
  <c r="BC248" i="1" s="1"/>
  <c r="BD248" i="1" s="1"/>
  <c r="BE248" i="1" s="1"/>
  <c r="BF248" i="1" s="1"/>
  <c r="BG248" i="1" s="1"/>
  <c r="BH248" i="1" s="1"/>
  <c r="BI248" i="1" s="1"/>
  <c r="BJ248" i="1" s="1"/>
  <c r="BK248" i="1" s="1"/>
  <c r="BL248" i="1" s="1"/>
  <c r="BM248" i="1" s="1"/>
  <c r="BN248" i="1" s="1"/>
  <c r="BO248" i="1" s="1"/>
  <c r="BP248" i="1" s="1"/>
  <c r="BQ248" i="1" s="1"/>
  <c r="BR248" i="1" s="1"/>
  <c r="BS248" i="1" s="1"/>
  <c r="BT248" i="1" s="1"/>
  <c r="BU248" i="1" s="1"/>
  <c r="BV248" i="1" s="1"/>
  <c r="BW248" i="1" s="1"/>
  <c r="BX248" i="1" s="1"/>
  <c r="BY248" i="1" s="1"/>
  <c r="BZ248" i="1" s="1"/>
  <c r="CA248" i="1" s="1"/>
  <c r="CB248" i="1" s="1"/>
  <c r="CC248" i="1" s="1"/>
  <c r="AP629" i="1"/>
  <c r="AQ629" i="1" s="1"/>
  <c r="AR629" i="1" s="1"/>
  <c r="AS629" i="1" s="1"/>
  <c r="AT629" i="1" s="1"/>
  <c r="AU629" i="1" s="1"/>
  <c r="AV629" i="1" s="1"/>
  <c r="AW629" i="1" s="1"/>
  <c r="AX629" i="1" s="1"/>
  <c r="AY629" i="1" s="1"/>
  <c r="AZ629" i="1" s="1"/>
  <c r="BA629" i="1" s="1"/>
  <c r="BB629" i="1" s="1"/>
  <c r="BC629" i="1" s="1"/>
  <c r="BD629" i="1" s="1"/>
  <c r="BE629" i="1" s="1"/>
  <c r="BF629" i="1" s="1"/>
  <c r="BG629" i="1" s="1"/>
  <c r="BH629" i="1" s="1"/>
  <c r="BI629" i="1" s="1"/>
  <c r="BJ629" i="1" s="1"/>
  <c r="BK629" i="1" s="1"/>
  <c r="BL629" i="1" s="1"/>
  <c r="BM629" i="1" s="1"/>
  <c r="BN629" i="1" s="1"/>
  <c r="BO629" i="1" s="1"/>
  <c r="BP629" i="1" s="1"/>
  <c r="BQ629" i="1" s="1"/>
  <c r="BR629" i="1" s="1"/>
  <c r="BS629" i="1" s="1"/>
  <c r="BT629" i="1" s="1"/>
  <c r="BU629" i="1" s="1"/>
  <c r="BV629" i="1" s="1"/>
  <c r="BW629" i="1" s="1"/>
  <c r="BX629" i="1" s="1"/>
  <c r="BY629" i="1" s="1"/>
  <c r="BZ629" i="1" s="1"/>
  <c r="CA629" i="1" s="1"/>
  <c r="CB629" i="1" s="1"/>
  <c r="CC629" i="1" s="1"/>
  <c r="AP638" i="1"/>
  <c r="AQ638" i="1" s="1"/>
  <c r="AR638" i="1" s="1"/>
  <c r="AS638" i="1" s="1"/>
  <c r="AT638" i="1" s="1"/>
  <c r="AU638" i="1" s="1"/>
  <c r="AV638" i="1" s="1"/>
  <c r="AW638" i="1" s="1"/>
  <c r="AX638" i="1" s="1"/>
  <c r="AY638" i="1" s="1"/>
  <c r="AZ638" i="1" s="1"/>
  <c r="BA638" i="1" s="1"/>
  <c r="BB638" i="1" s="1"/>
  <c r="BC638" i="1" s="1"/>
  <c r="BD638" i="1" s="1"/>
  <c r="BE638" i="1" s="1"/>
  <c r="BF638" i="1" s="1"/>
  <c r="BG638" i="1" s="1"/>
  <c r="BH638" i="1" s="1"/>
  <c r="BI638" i="1" s="1"/>
  <c r="BJ638" i="1" s="1"/>
  <c r="BK638" i="1" s="1"/>
  <c r="BL638" i="1" s="1"/>
  <c r="BM638" i="1" s="1"/>
  <c r="BN638" i="1" s="1"/>
  <c r="BO638" i="1" s="1"/>
  <c r="BP638" i="1" s="1"/>
  <c r="BQ638" i="1" s="1"/>
  <c r="BR638" i="1" s="1"/>
  <c r="BS638" i="1" s="1"/>
  <c r="BT638" i="1" s="1"/>
  <c r="BU638" i="1" s="1"/>
  <c r="BV638" i="1" s="1"/>
  <c r="BW638" i="1" s="1"/>
  <c r="BX638" i="1" s="1"/>
  <c r="BY638" i="1" s="1"/>
  <c r="BZ638" i="1" s="1"/>
  <c r="CA638" i="1" s="1"/>
  <c r="CB638" i="1" s="1"/>
  <c r="CC638" i="1" s="1"/>
  <c r="AP647" i="1"/>
  <c r="AQ647" i="1" s="1"/>
  <c r="AR647" i="1" s="1"/>
  <c r="AS647" i="1" s="1"/>
  <c r="AT647" i="1" s="1"/>
  <c r="AU647" i="1" s="1"/>
  <c r="AV647" i="1" s="1"/>
  <c r="AW647" i="1" s="1"/>
  <c r="AX647" i="1" s="1"/>
  <c r="AY647" i="1" s="1"/>
  <c r="AZ647" i="1" s="1"/>
  <c r="BA647" i="1" s="1"/>
  <c r="BB647" i="1" s="1"/>
  <c r="BC647" i="1" s="1"/>
  <c r="BD647" i="1" s="1"/>
  <c r="BE647" i="1" s="1"/>
  <c r="BF647" i="1" s="1"/>
  <c r="BG647" i="1" s="1"/>
  <c r="BH647" i="1" s="1"/>
  <c r="BI647" i="1" s="1"/>
  <c r="BJ647" i="1" s="1"/>
  <c r="BK647" i="1" s="1"/>
  <c r="BL647" i="1" s="1"/>
  <c r="BM647" i="1" s="1"/>
  <c r="BN647" i="1" s="1"/>
  <c r="BO647" i="1" s="1"/>
  <c r="BP647" i="1" s="1"/>
  <c r="BQ647" i="1" s="1"/>
  <c r="BR647" i="1" s="1"/>
  <c r="BS647" i="1" s="1"/>
  <c r="BT647" i="1" s="1"/>
  <c r="BU647" i="1" s="1"/>
  <c r="BV647" i="1" s="1"/>
  <c r="BW647" i="1" s="1"/>
  <c r="BX647" i="1" s="1"/>
  <c r="BY647" i="1" s="1"/>
  <c r="BZ647" i="1" s="1"/>
  <c r="CA647" i="1" s="1"/>
  <c r="CB647" i="1" s="1"/>
  <c r="CC647" i="1" s="1"/>
  <c r="D323" i="9"/>
  <c r="E323" i="9"/>
  <c r="C324" i="9"/>
  <c r="AZ57" i="1"/>
  <c r="AZ85" i="1" s="1"/>
  <c r="AZ113" i="1" s="1"/>
  <c r="AZ39" i="1"/>
  <c r="AZ58" i="1"/>
  <c r="AZ86" i="1" s="1"/>
  <c r="AZ114" i="1" s="1"/>
  <c r="AZ141" i="1" s="1"/>
  <c r="AU57" i="1"/>
  <c r="AU85" i="1" s="1"/>
  <c r="AU113" i="1" s="1"/>
  <c r="AX66" i="1"/>
  <c r="AX94" i="1" s="1"/>
  <c r="AX122" i="1" s="1"/>
  <c r="BP11" i="1"/>
  <c r="BP14" i="1" s="1"/>
  <c r="BS16" i="1"/>
  <c r="AB153" i="1"/>
  <c r="AB155" i="1" s="1"/>
  <c r="AN172" i="1"/>
  <c r="BB58" i="1"/>
  <c r="BB86" i="1" s="1"/>
  <c r="BB114" i="1" s="1"/>
  <c r="BB141" i="1" s="1"/>
  <c r="BB39" i="1"/>
  <c r="BB67" i="1" s="1"/>
  <c r="BB95" i="1" s="1"/>
  <c r="BB123" i="1" s="1"/>
  <c r="BQ11" i="1"/>
  <c r="BQ14" i="1" s="1"/>
  <c r="BB57" i="1"/>
  <c r="BB85" i="1" s="1"/>
  <c r="BB113" i="1" s="1"/>
  <c r="BB186" i="1" s="1"/>
  <c r="BB259" i="1" s="1"/>
  <c r="BB332" i="1" s="1"/>
  <c r="BB405" i="1" s="1"/>
  <c r="BB478" i="1" s="1"/>
  <c r="BC38" i="1"/>
  <c r="BC66" i="1" s="1"/>
  <c r="BC94" i="1" s="1"/>
  <c r="BC122" i="1" s="1"/>
  <c r="BB38" i="1"/>
  <c r="BB47" i="1" s="1"/>
  <c r="BB75" i="1" s="1"/>
  <c r="BB103" i="1" s="1"/>
  <c r="BB131" i="1" s="1"/>
  <c r="BC57" i="1"/>
  <c r="BC85" i="1" s="1"/>
  <c r="BC113" i="1" s="1"/>
  <c r="BC418" i="1"/>
  <c r="BD418" i="1" s="1"/>
  <c r="BB464" i="1"/>
  <c r="BD57" i="1"/>
  <c r="BD85" i="1" s="1"/>
  <c r="BD113" i="1" s="1"/>
  <c r="BE38" i="1"/>
  <c r="BD38" i="1"/>
  <c r="BC427" i="1"/>
  <c r="BD427" i="1" s="1"/>
  <c r="BB473" i="1"/>
  <c r="CC654" i="1" l="1"/>
  <c r="BQ654" i="1"/>
  <c r="BE654" i="1"/>
  <c r="AS654" i="1"/>
  <c r="BW653" i="1"/>
  <c r="BK653" i="1"/>
  <c r="AY653" i="1"/>
  <c r="CC652" i="1"/>
  <c r="BQ652" i="1"/>
  <c r="BE652" i="1"/>
  <c r="AS652" i="1"/>
  <c r="BW651" i="1"/>
  <c r="BK651" i="1"/>
  <c r="AY651" i="1"/>
  <c r="BE650" i="1"/>
  <c r="AS650" i="1"/>
  <c r="AY649" i="1"/>
  <c r="CC645" i="1"/>
  <c r="BQ645" i="1"/>
  <c r="BE645" i="1"/>
  <c r="AS645" i="1"/>
  <c r="BW644" i="1"/>
  <c r="BK644" i="1"/>
  <c r="AY644" i="1"/>
  <c r="CC643" i="1"/>
  <c r="BQ643" i="1"/>
  <c r="BE643" i="1"/>
  <c r="AS643" i="1"/>
  <c r="BW642" i="1"/>
  <c r="BK642" i="1"/>
  <c r="AY642" i="1"/>
  <c r="BE641" i="1"/>
  <c r="AS641" i="1"/>
  <c r="AY640" i="1"/>
  <c r="CB654" i="1"/>
  <c r="BP654" i="1"/>
  <c r="BD654" i="1"/>
  <c r="AR654" i="1"/>
  <c r="BV653" i="1"/>
  <c r="BJ653" i="1"/>
  <c r="AX653" i="1"/>
  <c r="CB652" i="1"/>
  <c r="BP652" i="1"/>
  <c r="BD652" i="1"/>
  <c r="AR652" i="1"/>
  <c r="BV651" i="1"/>
  <c r="BJ651" i="1"/>
  <c r="AX651" i="1"/>
  <c r="BD650" i="1"/>
  <c r="AR650" i="1"/>
  <c r="BJ649" i="1"/>
  <c r="AX649" i="1"/>
  <c r="CB645" i="1"/>
  <c r="CA654" i="1"/>
  <c r="BM654" i="1"/>
  <c r="AY654" i="1"/>
  <c r="CA653" i="1"/>
  <c r="BM653" i="1"/>
  <c r="AW653" i="1"/>
  <c r="BY652" i="1"/>
  <c r="BK652" i="1"/>
  <c r="AW652" i="1"/>
  <c r="BY651" i="1"/>
  <c r="BI651" i="1"/>
  <c r="AU651" i="1"/>
  <c r="BI650" i="1"/>
  <c r="AU650" i="1"/>
  <c r="BG649" i="1"/>
  <c r="AS649" i="1"/>
  <c r="BU645" i="1"/>
  <c r="BH645" i="1"/>
  <c r="AU645" i="1"/>
  <c r="BX644" i="1"/>
  <c r="BJ644" i="1"/>
  <c r="AW644" i="1"/>
  <c r="BZ643" i="1"/>
  <c r="BM643" i="1"/>
  <c r="AZ643" i="1"/>
  <c r="CC642" i="1"/>
  <c r="BP642" i="1"/>
  <c r="BC642" i="1"/>
  <c r="AP642" i="1"/>
  <c r="BF641" i="1"/>
  <c r="AR641" i="1"/>
  <c r="BH640" i="1"/>
  <c r="AU640" i="1"/>
  <c r="BN635" i="1"/>
  <c r="BA635" i="1"/>
  <c r="BZ654" i="1"/>
  <c r="BL654" i="1"/>
  <c r="AX654" i="1"/>
  <c r="BZ653" i="1"/>
  <c r="BL653" i="1"/>
  <c r="AV653" i="1"/>
  <c r="BX652" i="1"/>
  <c r="BJ652" i="1"/>
  <c r="AV652" i="1"/>
  <c r="BX651" i="1"/>
  <c r="BH651" i="1"/>
  <c r="AT651" i="1"/>
  <c r="BH650" i="1"/>
  <c r="AT650" i="1"/>
  <c r="BF649" i="1"/>
  <c r="AR649" i="1"/>
  <c r="BT645" i="1"/>
  <c r="BG645" i="1"/>
  <c r="AT645" i="1"/>
  <c r="BV644" i="1"/>
  <c r="BI644" i="1"/>
  <c r="AV644" i="1"/>
  <c r="BY643" i="1"/>
  <c r="BL643" i="1"/>
  <c r="AY643" i="1"/>
  <c r="CB642" i="1"/>
  <c r="BO642" i="1"/>
  <c r="BB642" i="1"/>
  <c r="AO642" i="1"/>
  <c r="BD641" i="1"/>
  <c r="AQ641" i="1"/>
  <c r="BG640" i="1"/>
  <c r="AT640" i="1"/>
  <c r="BM635" i="1"/>
  <c r="AZ635" i="1"/>
  <c r="BK654" i="1"/>
  <c r="AW654" i="1"/>
  <c r="BY653" i="1"/>
  <c r="BI653" i="1"/>
  <c r="AU653" i="1"/>
  <c r="BW652" i="1"/>
  <c r="BI652" i="1"/>
  <c r="AU652" i="1"/>
  <c r="BU651" i="1"/>
  <c r="BG651" i="1"/>
  <c r="AS651" i="1"/>
  <c r="BG650" i="1"/>
  <c r="AQ650" i="1"/>
  <c r="BE649" i="1"/>
  <c r="AQ649" i="1"/>
  <c r="BS645" i="1"/>
  <c r="BF645" i="1"/>
  <c r="AR645" i="1"/>
  <c r="BU644" i="1"/>
  <c r="BH644" i="1"/>
  <c r="AU644" i="1"/>
  <c r="BX643" i="1"/>
  <c r="BK643" i="1"/>
  <c r="AX643" i="1"/>
  <c r="CA642" i="1"/>
  <c r="BN642" i="1"/>
  <c r="BA642" i="1"/>
  <c r="AN642" i="1"/>
  <c r="BY654" i="1"/>
  <c r="BH654" i="1"/>
  <c r="AO654" i="1"/>
  <c r="BN653" i="1"/>
  <c r="AR653" i="1"/>
  <c r="BO652" i="1"/>
  <c r="AX652" i="1"/>
  <c r="BR651" i="1"/>
  <c r="BA651" i="1"/>
  <c r="BB650" i="1"/>
  <c r="BH649" i="1"/>
  <c r="AN649" i="1"/>
  <c r="BL645" i="1"/>
  <c r="AV645" i="1"/>
  <c r="BR644" i="1"/>
  <c r="BB644" i="1"/>
  <c r="CA643" i="1"/>
  <c r="BH643" i="1"/>
  <c r="AQ643" i="1"/>
  <c r="BQ642" i="1"/>
  <c r="AW642" i="1"/>
  <c r="BH641" i="1"/>
  <c r="AP641" i="1"/>
  <c r="BB640" i="1"/>
  <c r="BG635" i="1"/>
  <c r="BX654" i="1"/>
  <c r="BG654" i="1"/>
  <c r="AN654" i="1"/>
  <c r="BH653" i="1"/>
  <c r="AQ653" i="1"/>
  <c r="BN652" i="1"/>
  <c r="AT652" i="1"/>
  <c r="BQ651" i="1"/>
  <c r="AZ651" i="1"/>
  <c r="BA650" i="1"/>
  <c r="BD649" i="1"/>
  <c r="CA645" i="1"/>
  <c r="BK645" i="1"/>
  <c r="AQ645" i="1"/>
  <c r="BQ644" i="1"/>
  <c r="BA644" i="1"/>
  <c r="BW643" i="1"/>
  <c r="BG643" i="1"/>
  <c r="AP643" i="1"/>
  <c r="BM642" i="1"/>
  <c r="AV642" i="1"/>
  <c r="BG641" i="1"/>
  <c r="AO641" i="1"/>
  <c r="BA640" i="1"/>
  <c r="BU654" i="1"/>
  <c r="BB654" i="1"/>
  <c r="BX653" i="1"/>
  <c r="BE653" i="1"/>
  <c r="AN653" i="1"/>
  <c r="BH652" i="1"/>
  <c r="AO652" i="1"/>
  <c r="BN651" i="1"/>
  <c r="AR651" i="1"/>
  <c r="AX650" i="1"/>
  <c r="BA649" i="1"/>
  <c r="BX645" i="1"/>
  <c r="BD645" i="1"/>
  <c r="AN645" i="1"/>
  <c r="BN644" i="1"/>
  <c r="BT643" i="1"/>
  <c r="BC643" i="1"/>
  <c r="BZ642" i="1"/>
  <c r="BI642" i="1"/>
  <c r="AS642" i="1"/>
  <c r="BA641" i="1"/>
  <c r="AW640" i="1"/>
  <c r="BR635" i="1"/>
  <c r="BT654" i="1"/>
  <c r="BA654" i="1"/>
  <c r="BU653" i="1"/>
  <c r="BD653" i="1"/>
  <c r="CA652" i="1"/>
  <c r="BG652" i="1"/>
  <c r="AN652" i="1"/>
  <c r="BM651" i="1"/>
  <c r="AQ651" i="1"/>
  <c r="AW650" i="1"/>
  <c r="AZ649" i="1"/>
  <c r="BW645" i="1"/>
  <c r="BC645" i="1"/>
  <c r="CC644" i="1"/>
  <c r="BM644" i="1"/>
  <c r="AS644" i="1"/>
  <c r="BS643" i="1"/>
  <c r="BB643" i="1"/>
  <c r="BY642" i="1"/>
  <c r="BH642" i="1"/>
  <c r="AR642" i="1"/>
  <c r="AZ641" i="1"/>
  <c r="AV640" i="1"/>
  <c r="BQ635" i="1"/>
  <c r="BB635" i="1"/>
  <c r="BW654" i="1"/>
  <c r="AU654" i="1"/>
  <c r="BG653" i="1"/>
  <c r="BU652" i="1"/>
  <c r="AQ652" i="1"/>
  <c r="BE651" i="1"/>
  <c r="AO650" i="1"/>
  <c r="BC649" i="1"/>
  <c r="BP645" i="1"/>
  <c r="AP645" i="1"/>
  <c r="BF644" i="1"/>
  <c r="BV643" i="1"/>
  <c r="AV643" i="1"/>
  <c r="BL642" i="1"/>
  <c r="BC641" i="1"/>
  <c r="AZ640" i="1"/>
  <c r="BL635" i="1"/>
  <c r="AQ654" i="1"/>
  <c r="BC653" i="1"/>
  <c r="CC651" i="1"/>
  <c r="BC651" i="1"/>
  <c r="BN645" i="1"/>
  <c r="BD644" i="1"/>
  <c r="AT643" i="1"/>
  <c r="AP654" i="1"/>
  <c r="AX641" i="1"/>
  <c r="CC653" i="1"/>
  <c r="BA653" i="1"/>
  <c r="BM652" i="1"/>
  <c r="CA651" i="1"/>
  <c r="AW651" i="1"/>
  <c r="AU649" i="1"/>
  <c r="BJ645" i="1"/>
  <c r="BZ644" i="1"/>
  <c r="AZ644" i="1"/>
  <c r="BO643" i="1"/>
  <c r="BE642" i="1"/>
  <c r="AW641" i="1"/>
  <c r="AQ640" i="1"/>
  <c r="CB653" i="1"/>
  <c r="AN643" i="1"/>
  <c r="BT653" i="1"/>
  <c r="BF652" i="1"/>
  <c r="AP651" i="1"/>
  <c r="BB645" i="1"/>
  <c r="AR644" i="1"/>
  <c r="BX642" i="1"/>
  <c r="AU641" i="1"/>
  <c r="AO640" i="1"/>
  <c r="BS653" i="1"/>
  <c r="AS653" i="1"/>
  <c r="BC652" i="1"/>
  <c r="AO651" i="1"/>
  <c r="BA645" i="1"/>
  <c r="AQ644" i="1"/>
  <c r="BV642" i="1"/>
  <c r="BI640" i="1"/>
  <c r="AN640" i="1"/>
  <c r="BR653" i="1"/>
  <c r="AN651" i="1"/>
  <c r="AZ645" i="1"/>
  <c r="BP644" i="1"/>
  <c r="BF643" i="1"/>
  <c r="AU642" i="1"/>
  <c r="AN641" i="1"/>
  <c r="BT635" i="1"/>
  <c r="BQ653" i="1"/>
  <c r="BA652" i="1"/>
  <c r="AY645" i="1"/>
  <c r="AO644" i="1"/>
  <c r="BT642" i="1"/>
  <c r="BE640" i="1"/>
  <c r="BP653" i="1"/>
  <c r="BZ652" i="1"/>
  <c r="AZ652" i="1"/>
  <c r="BL644" i="1"/>
  <c r="BA643" i="1"/>
  <c r="AQ642" i="1"/>
  <c r="BD640" i="1"/>
  <c r="BV654" i="1"/>
  <c r="AT654" i="1"/>
  <c r="BF653" i="1"/>
  <c r="BT652" i="1"/>
  <c r="AP652" i="1"/>
  <c r="BD651" i="1"/>
  <c r="AN650" i="1"/>
  <c r="BB649" i="1"/>
  <c r="BO645" i="1"/>
  <c r="AO645" i="1"/>
  <c r="BE644" i="1"/>
  <c r="BU643" i="1"/>
  <c r="AU643" i="1"/>
  <c r="BJ642" i="1"/>
  <c r="BB641" i="1"/>
  <c r="AX640" i="1"/>
  <c r="BS654" i="1"/>
  <c r="BS652" i="1"/>
  <c r="AW649" i="1"/>
  <c r="CB644" i="1"/>
  <c r="BR643" i="1"/>
  <c r="BG642" i="1"/>
  <c r="AY641" i="1"/>
  <c r="AS640" i="1"/>
  <c r="BR654" i="1"/>
  <c r="BB653" i="1"/>
  <c r="BR652" i="1"/>
  <c r="CB651" i="1"/>
  <c r="BB651" i="1"/>
  <c r="AV649" i="1"/>
  <c r="BM645" i="1"/>
  <c r="CA644" i="1"/>
  <c r="BC644" i="1"/>
  <c r="BP643" i="1"/>
  <c r="AR643" i="1"/>
  <c r="BF642" i="1"/>
  <c r="AR640" i="1"/>
  <c r="BH635" i="1"/>
  <c r="BO654" i="1"/>
  <c r="AO643" i="1"/>
  <c r="BN654" i="1"/>
  <c r="AZ653" i="1"/>
  <c r="BL652" i="1"/>
  <c r="BZ651" i="1"/>
  <c r="AV651" i="1"/>
  <c r="BJ650" i="1"/>
  <c r="AT649" i="1"/>
  <c r="BI645" i="1"/>
  <c r="BY644" i="1"/>
  <c r="AX644" i="1"/>
  <c r="BN643" i="1"/>
  <c r="BD642" i="1"/>
  <c r="AV641" i="1"/>
  <c r="AP640" i="1"/>
  <c r="BD635" i="1"/>
  <c r="BJ654" i="1"/>
  <c r="BT651" i="1"/>
  <c r="BF650" i="1"/>
  <c r="AP649" i="1"/>
  <c r="BT644" i="1"/>
  <c r="BJ643" i="1"/>
  <c r="AZ642" i="1"/>
  <c r="BJ640" i="1"/>
  <c r="BI654" i="1"/>
  <c r="BS651" i="1"/>
  <c r="BC650" i="1"/>
  <c r="AO649" i="1"/>
  <c r="BS644" i="1"/>
  <c r="BI643" i="1"/>
  <c r="AX642" i="1"/>
  <c r="AT641" i="1"/>
  <c r="BF654" i="1"/>
  <c r="AP653" i="1"/>
  <c r="BB652" i="1"/>
  <c r="BP651" i="1"/>
  <c r="AZ650" i="1"/>
  <c r="BZ645" i="1"/>
  <c r="AP644" i="1"/>
  <c r="BU642" i="1"/>
  <c r="BF640" i="1"/>
  <c r="BC654" i="1"/>
  <c r="AO653" i="1"/>
  <c r="BO651" i="1"/>
  <c r="AY650" i="1"/>
  <c r="BY645" i="1"/>
  <c r="BO644" i="1"/>
  <c r="BD643" i="1"/>
  <c r="AT642" i="1"/>
  <c r="BS635" i="1"/>
  <c r="AZ654" i="1"/>
  <c r="BL651" i="1"/>
  <c r="AV650" i="1"/>
  <c r="BV645" i="1"/>
  <c r="AX645" i="1"/>
  <c r="AN644" i="1"/>
  <c r="BS642" i="1"/>
  <c r="BJ641" i="1"/>
  <c r="BP635" i="1"/>
  <c r="AV654" i="1"/>
  <c r="AW643" i="1"/>
  <c r="BO653" i="1"/>
  <c r="BR642" i="1"/>
  <c r="BV652" i="1"/>
  <c r="AY652" i="1"/>
  <c r="BI641" i="1"/>
  <c r="CB643" i="1"/>
  <c r="BF651" i="1"/>
  <c r="BC640" i="1"/>
  <c r="AP650" i="1"/>
  <c r="BI649" i="1"/>
  <c r="BR645" i="1"/>
  <c r="BO635" i="1"/>
  <c r="AW645" i="1"/>
  <c r="BG644" i="1"/>
  <c r="BV564" i="1"/>
  <c r="BU610" i="1"/>
  <c r="BU601" i="1"/>
  <c r="BU635" i="1" s="1"/>
  <c r="BV555" i="1"/>
  <c r="BS619" i="1"/>
  <c r="BT573" i="1"/>
  <c r="AV418" i="1"/>
  <c r="AW418" i="1" s="1"/>
  <c r="AW464" i="1" s="1"/>
  <c r="AP57" i="1"/>
  <c r="AP85" i="1" s="1"/>
  <c r="AP113" i="1" s="1"/>
  <c r="AO59" i="1"/>
  <c r="AO87" i="1" s="1"/>
  <c r="AO115" i="1" s="1"/>
  <c r="AW57" i="1"/>
  <c r="AW85" i="1" s="1"/>
  <c r="AW113" i="1" s="1"/>
  <c r="AW186" i="1" s="1"/>
  <c r="AW259" i="1" s="1"/>
  <c r="AW332" i="1" s="1"/>
  <c r="AW405" i="1" s="1"/>
  <c r="AW478" i="1" s="1"/>
  <c r="BN409" i="1"/>
  <c r="BM455" i="1"/>
  <c r="BW217" i="1"/>
  <c r="BK217" i="1"/>
  <c r="AY217" i="1"/>
  <c r="AY236" i="1" s="1"/>
  <c r="AW217" i="1"/>
  <c r="AW236" i="1" s="1"/>
  <c r="BP217" i="1"/>
  <c r="BZ217" i="1"/>
  <c r="BV217" i="1"/>
  <c r="BJ217" i="1"/>
  <c r="AX217" i="1"/>
  <c r="BU217" i="1"/>
  <c r="BI217" i="1"/>
  <c r="BO217" i="1"/>
  <c r="BY217" i="1"/>
  <c r="BA217" i="1"/>
  <c r="BT217" i="1"/>
  <c r="BH217" i="1"/>
  <c r="AV217" i="1"/>
  <c r="BR217" i="1"/>
  <c r="BF217" i="1"/>
  <c r="AT217" i="1"/>
  <c r="CC217" i="1"/>
  <c r="CB217" i="1"/>
  <c r="CA217" i="1"/>
  <c r="BC217" i="1"/>
  <c r="BN217" i="1"/>
  <c r="BX217" i="1"/>
  <c r="BL217" i="1"/>
  <c r="AZ217" i="1"/>
  <c r="BS217" i="1"/>
  <c r="BG217" i="1"/>
  <c r="AT190" i="1"/>
  <c r="BQ217" i="1"/>
  <c r="BE217" i="1"/>
  <c r="BD217" i="1"/>
  <c r="BB217" i="1"/>
  <c r="BM217" i="1"/>
  <c r="AN77" i="1"/>
  <c r="AN105" i="1" s="1"/>
  <c r="AN133" i="1" s="1"/>
  <c r="AN206" i="1" s="1"/>
  <c r="AN252" i="1" s="1"/>
  <c r="BN190" i="1"/>
  <c r="BM236" i="1"/>
  <c r="BN336" i="1"/>
  <c r="BM382" i="1"/>
  <c r="AV500" i="1"/>
  <c r="AV546" i="1" s="1"/>
  <c r="AZ177" i="1"/>
  <c r="BN263" i="1"/>
  <c r="BM309" i="1"/>
  <c r="AW58" i="1"/>
  <c r="AW86" i="1" s="1"/>
  <c r="AW114" i="1" s="1"/>
  <c r="AW141" i="1" s="1"/>
  <c r="AO71" i="1"/>
  <c r="AO99" i="1" s="1"/>
  <c r="AO127" i="1" s="1"/>
  <c r="BZ528" i="1"/>
  <c r="CA509" i="1"/>
  <c r="AW345" i="1"/>
  <c r="AW391" i="1" s="1"/>
  <c r="BA140" i="1"/>
  <c r="BA149" i="1" s="1"/>
  <c r="AV8" i="1"/>
  <c r="AV11" i="1" s="1"/>
  <c r="AV14" i="1" s="1"/>
  <c r="AU11" i="1"/>
  <c r="AU14" i="1" s="1"/>
  <c r="BA38" i="1"/>
  <c r="BA47" i="1" s="1"/>
  <c r="BA75" i="1" s="1"/>
  <c r="BA103" i="1" s="1"/>
  <c r="BA131" i="1" s="1"/>
  <c r="BA204" i="1" s="1"/>
  <c r="AP153" i="1"/>
  <c r="AP226" i="1" s="1"/>
  <c r="AY204" i="1"/>
  <c r="AY277" i="1" s="1"/>
  <c r="AY323" i="1" s="1"/>
  <c r="AY66" i="1"/>
  <c r="AY94" i="1" s="1"/>
  <c r="AY122" i="1" s="1"/>
  <c r="AY195" i="1" s="1"/>
  <c r="AY268" i="1" s="1"/>
  <c r="AZ277" i="1"/>
  <c r="AZ350" i="1" s="1"/>
  <c r="AR32" i="1"/>
  <c r="AS32" i="1" s="1"/>
  <c r="AT32" i="1" s="1"/>
  <c r="AT60" i="1" s="1"/>
  <c r="AT88" i="1" s="1"/>
  <c r="AT116" i="1" s="1"/>
  <c r="AK15" i="1"/>
  <c r="AZ66" i="1"/>
  <c r="AZ94" i="1" s="1"/>
  <c r="AZ122" i="1" s="1"/>
  <c r="AZ195" i="1" s="1"/>
  <c r="AU391" i="1"/>
  <c r="AV427" i="1"/>
  <c r="AW427" i="1" s="1"/>
  <c r="AU66" i="1"/>
  <c r="AU94" i="1" s="1"/>
  <c r="AU122" i="1" s="1"/>
  <c r="AU195" i="1" s="1"/>
  <c r="AU241" i="1" s="1"/>
  <c r="AV58" i="1"/>
  <c r="AV86" i="1" s="1"/>
  <c r="AV114" i="1" s="1"/>
  <c r="AV187" i="1" s="1"/>
  <c r="AV260" i="1" s="1"/>
  <c r="AV333" i="1" s="1"/>
  <c r="AV406" i="1" s="1"/>
  <c r="AV479" i="1" s="1"/>
  <c r="AW351" i="1"/>
  <c r="AW397" i="1" s="1"/>
  <c r="AW324" i="1"/>
  <c r="AB147" i="1"/>
  <c r="AB156" i="1"/>
  <c r="AN245" i="1"/>
  <c r="AR15" i="1"/>
  <c r="AR38" i="1"/>
  <c r="AR66" i="1" s="1"/>
  <c r="AR94" i="1" s="1"/>
  <c r="AR122" i="1" s="1"/>
  <c r="AR195" i="1" s="1"/>
  <c r="AR268" i="1" s="1"/>
  <c r="AR314" i="1" s="1"/>
  <c r="AY187" i="1"/>
  <c r="AY260" i="1" s="1"/>
  <c r="AY333" i="1" s="1"/>
  <c r="AY406" i="1" s="1"/>
  <c r="AY479" i="1" s="1"/>
  <c r="AS67" i="1"/>
  <c r="AS95" i="1" s="1"/>
  <c r="AS123" i="1" s="1"/>
  <c r="AS196" i="1" s="1"/>
  <c r="AW178" i="1"/>
  <c r="AP89" i="1"/>
  <c r="AP98" i="1" s="1"/>
  <c r="BB66" i="1"/>
  <c r="BB94" i="1" s="1"/>
  <c r="BB122" i="1" s="1"/>
  <c r="BB168" i="1" s="1"/>
  <c r="AN41" i="1"/>
  <c r="AN69" i="1" s="1"/>
  <c r="AN97" i="1" s="1"/>
  <c r="AN125" i="1" s="1"/>
  <c r="AN171" i="1" s="1"/>
  <c r="AP66" i="1"/>
  <c r="AP94" i="1" s="1"/>
  <c r="AP122" i="1" s="1"/>
  <c r="AP195" i="1" s="1"/>
  <c r="AP268" i="1" s="1"/>
  <c r="AP314" i="1" s="1"/>
  <c r="AO209" i="1"/>
  <c r="AO182" i="1"/>
  <c r="AX187" i="1"/>
  <c r="AX260" i="1" s="1"/>
  <c r="AX333" i="1" s="1"/>
  <c r="AX406" i="1" s="1"/>
  <c r="AX479" i="1" s="1"/>
  <c r="AO38" i="1"/>
  <c r="AO47" i="1" s="1"/>
  <c r="AO75" i="1" s="1"/>
  <c r="AO103" i="1" s="1"/>
  <c r="AO131" i="1" s="1"/>
  <c r="AO204" i="1" s="1"/>
  <c r="AO250" i="1" s="1"/>
  <c r="AV57" i="1"/>
  <c r="AV85" i="1" s="1"/>
  <c r="AV113" i="1" s="1"/>
  <c r="AV186" i="1" s="1"/>
  <c r="AV259" i="1" s="1"/>
  <c r="AV332" i="1" s="1"/>
  <c r="AV405" i="1" s="1"/>
  <c r="AV478" i="1" s="1"/>
  <c r="AN143" i="1"/>
  <c r="AN181" i="1"/>
  <c r="AP31" i="1"/>
  <c r="AP40" i="1" s="1"/>
  <c r="AP68" i="1" s="1"/>
  <c r="AP96" i="1" s="1"/>
  <c r="AP124" i="1" s="1"/>
  <c r="AP197" i="1" s="1"/>
  <c r="AP34" i="1"/>
  <c r="AP43" i="1" s="1"/>
  <c r="AP71" i="1" s="1"/>
  <c r="AP99" i="1" s="1"/>
  <c r="AP127" i="1" s="1"/>
  <c r="AP200" i="1" s="1"/>
  <c r="AV115" i="1"/>
  <c r="AW115" i="1" s="1"/>
  <c r="AW188" i="1" s="1"/>
  <c r="AW261" i="1" s="1"/>
  <c r="AW334" i="1" s="1"/>
  <c r="AW407" i="1" s="1"/>
  <c r="AW480" i="1" s="1"/>
  <c r="AB160" i="1"/>
  <c r="AX67" i="1"/>
  <c r="AX95" i="1" s="1"/>
  <c r="AX123" i="1" s="1"/>
  <c r="AX169" i="1" s="1"/>
  <c r="AW251" i="1"/>
  <c r="AN58" i="1"/>
  <c r="AN86" i="1" s="1"/>
  <c r="AN114" i="1" s="1"/>
  <c r="AN187" i="1" s="1"/>
  <c r="AN260" i="1" s="1"/>
  <c r="AN333" i="1" s="1"/>
  <c r="AN406" i="1" s="1"/>
  <c r="AN479" i="1" s="1"/>
  <c r="AN48" i="1"/>
  <c r="AN76" i="1" s="1"/>
  <c r="AN104" i="1" s="1"/>
  <c r="AN132" i="1" s="1"/>
  <c r="AN205" i="1" s="1"/>
  <c r="AN278" i="1" s="1"/>
  <c r="AN351" i="1" s="1"/>
  <c r="AN424" i="1" s="1"/>
  <c r="AN470" i="1" s="1"/>
  <c r="AU179" i="1"/>
  <c r="AU318" i="1"/>
  <c r="AW272" i="1"/>
  <c r="AV318" i="1"/>
  <c r="AX140" i="1"/>
  <c r="AX186" i="1"/>
  <c r="AX259" i="1" s="1"/>
  <c r="AX332" i="1" s="1"/>
  <c r="AX405" i="1" s="1"/>
  <c r="AX478" i="1" s="1"/>
  <c r="AX205" i="1"/>
  <c r="AX178" i="1"/>
  <c r="DO9" i="1"/>
  <c r="DO10" i="1" s="1"/>
  <c r="DL9" i="1"/>
  <c r="DL10" i="1" s="1"/>
  <c r="DP9" i="1"/>
  <c r="DP10" i="1" s="1"/>
  <c r="DM9" i="1"/>
  <c r="DM10" i="1" s="1"/>
  <c r="DQ9" i="1"/>
  <c r="DQ10" i="1" s="1"/>
  <c r="DR9" i="1"/>
  <c r="DR10" i="1" s="1"/>
  <c r="DJ9" i="1"/>
  <c r="DJ10" i="1" s="1"/>
  <c r="DK9" i="1"/>
  <c r="DK10" i="1" s="1"/>
  <c r="DS9" i="1"/>
  <c r="DS10" i="1" s="1"/>
  <c r="DI9" i="1"/>
  <c r="DI10" i="1" s="1"/>
  <c r="DN9" i="1"/>
  <c r="DN10" i="1" s="1"/>
  <c r="AB163" i="1"/>
  <c r="DF5" i="1"/>
  <c r="DH5" i="1" s="1"/>
  <c r="AT58" i="1"/>
  <c r="AT86" i="1" s="1"/>
  <c r="AT114" i="1" s="1"/>
  <c r="AT141" i="1" s="1"/>
  <c r="BI309" i="1"/>
  <c r="AV66" i="1"/>
  <c r="AV94" i="1" s="1"/>
  <c r="AV122" i="1" s="1"/>
  <c r="AV168" i="1" s="1"/>
  <c r="AW281" i="1"/>
  <c r="AW327" i="1" s="1"/>
  <c r="AU327" i="1"/>
  <c r="AQ149" i="1"/>
  <c r="AQ222" i="1" s="1"/>
  <c r="AT297" i="1"/>
  <c r="AT307" i="1" s="1"/>
  <c r="AV9" i="1"/>
  <c r="AV12" i="1" s="1"/>
  <c r="AV15" i="1" s="1"/>
  <c r="AY67" i="1"/>
  <c r="AY95" i="1" s="1"/>
  <c r="AY123" i="1" s="1"/>
  <c r="AY196" i="1" s="1"/>
  <c r="AQ141" i="1"/>
  <c r="AQ187" i="1"/>
  <c r="AQ260" i="1" s="1"/>
  <c r="AQ333" i="1" s="1"/>
  <c r="AQ406" i="1" s="1"/>
  <c r="AQ479" i="1" s="1"/>
  <c r="AN142" i="1"/>
  <c r="AN188" i="1"/>
  <c r="AN261" i="1" s="1"/>
  <c r="AN334" i="1" s="1"/>
  <c r="AN407" i="1" s="1"/>
  <c r="AN480" i="1" s="1"/>
  <c r="AX208" i="1"/>
  <c r="AX254" i="1" s="1"/>
  <c r="BL309" i="1"/>
  <c r="BA58" i="1"/>
  <c r="BA86" i="1" s="1"/>
  <c r="BA114" i="1" s="1"/>
  <c r="AV491" i="1"/>
  <c r="AS15" i="1"/>
  <c r="AV254" i="1"/>
  <c r="AO135" i="1"/>
  <c r="AS186" i="1"/>
  <c r="AS259" i="1" s="1"/>
  <c r="AS332" i="1" s="1"/>
  <c r="AS405" i="1" s="1"/>
  <c r="AS478" i="1" s="1"/>
  <c r="BC473" i="1"/>
  <c r="AO270" i="1"/>
  <c r="AO316" i="1" s="1"/>
  <c r="AW67" i="1"/>
  <c r="AW95" i="1" s="1"/>
  <c r="AW123" i="1" s="1"/>
  <c r="AZ187" i="1"/>
  <c r="AZ260" i="1" s="1"/>
  <c r="AZ333" i="1" s="1"/>
  <c r="AZ406" i="1" s="1"/>
  <c r="AZ479" i="1" s="1"/>
  <c r="AX177" i="1"/>
  <c r="AO170" i="1"/>
  <c r="AV354" i="1"/>
  <c r="BC464" i="1"/>
  <c r="AE98" i="1"/>
  <c r="AU268" i="1"/>
  <c r="AT189" i="1"/>
  <c r="AT262" i="1" s="1"/>
  <c r="AT335" i="1" s="1"/>
  <c r="AT408" i="1" s="1"/>
  <c r="AT481" i="1" s="1"/>
  <c r="AT143" i="1"/>
  <c r="AO143" i="1"/>
  <c r="AO152" i="1" s="1"/>
  <c r="AO189" i="1"/>
  <c r="AO262" i="1" s="1"/>
  <c r="AO335" i="1" s="1"/>
  <c r="AO408" i="1" s="1"/>
  <c r="AO481" i="1" s="1"/>
  <c r="AN197" i="1"/>
  <c r="AN270" i="1" s="1"/>
  <c r="AN38" i="1"/>
  <c r="AN57" i="1"/>
  <c r="AN85" i="1" s="1"/>
  <c r="AP144" i="1"/>
  <c r="AQ144" i="1" s="1"/>
  <c r="AO217" i="1"/>
  <c r="AO290" i="1" s="1"/>
  <c r="AO363" i="1" s="1"/>
  <c r="AO436" i="1" s="1"/>
  <c r="AO509" i="1" s="1"/>
  <c r="AO528" i="1" s="1"/>
  <c r="AO635" i="1" s="1"/>
  <c r="AN52" i="1"/>
  <c r="AN80" i="1" s="1"/>
  <c r="AN108" i="1" s="1"/>
  <c r="AN136" i="1" s="1"/>
  <c r="AN71" i="1"/>
  <c r="AN99" i="1" s="1"/>
  <c r="AN127" i="1" s="1"/>
  <c r="AN200" i="1" s="1"/>
  <c r="AP58" i="1"/>
  <c r="AP86" i="1" s="1"/>
  <c r="AP114" i="1" s="1"/>
  <c r="AP39" i="1"/>
  <c r="AP48" i="1" s="1"/>
  <c r="AP76" i="1" s="1"/>
  <c r="AP104" i="1" s="1"/>
  <c r="AP132" i="1" s="1"/>
  <c r="AP178" i="1" s="1"/>
  <c r="AT38" i="1"/>
  <c r="AT57" i="1"/>
  <c r="AT85" i="1" s="1"/>
  <c r="AT113" i="1" s="1"/>
  <c r="AT140" i="1" s="1"/>
  <c r="AX168" i="1"/>
  <c r="AX195" i="1"/>
  <c r="AX268" i="1" s="1"/>
  <c r="AX314" i="1" s="1"/>
  <c r="AS213" i="1"/>
  <c r="AS286" i="1" s="1"/>
  <c r="AS359" i="1" s="1"/>
  <c r="AS432" i="1" s="1"/>
  <c r="AS505" i="1" s="1"/>
  <c r="AS149" i="1"/>
  <c r="AS222" i="1" s="1"/>
  <c r="AS295" i="1" s="1"/>
  <c r="AS368" i="1" s="1"/>
  <c r="AS441" i="1" s="1"/>
  <c r="AZ67" i="1"/>
  <c r="AZ95" i="1" s="1"/>
  <c r="AZ123" i="1" s="1"/>
  <c r="AZ169" i="1" s="1"/>
  <c r="AZ48" i="1"/>
  <c r="AZ76" i="1" s="1"/>
  <c r="AZ104" i="1" s="1"/>
  <c r="AZ132" i="1" s="1"/>
  <c r="AZ205" i="1" s="1"/>
  <c r="AU58" i="1"/>
  <c r="AU86" i="1" s="1"/>
  <c r="AU114" i="1" s="1"/>
  <c r="BB169" i="1"/>
  <c r="BB196" i="1"/>
  <c r="BB269" i="1" s="1"/>
  <c r="AO39" i="1"/>
  <c r="AO58" i="1"/>
  <c r="AO86" i="1" s="1"/>
  <c r="AO114" i="1" s="1"/>
  <c r="AO141" i="1" s="1"/>
  <c r="BE427" i="1"/>
  <c r="BD473" i="1"/>
  <c r="AW140" i="1"/>
  <c r="AV199" i="1"/>
  <c r="AV245" i="1" s="1"/>
  <c r="AU245" i="1"/>
  <c r="AO42" i="1"/>
  <c r="AO51" i="1" s="1"/>
  <c r="AP33" i="1"/>
  <c r="AU67" i="1"/>
  <c r="AU95" i="1" s="1"/>
  <c r="AU123" i="1" s="1"/>
  <c r="AU48" i="1"/>
  <c r="AU76" i="1" s="1"/>
  <c r="AU104" i="1" s="1"/>
  <c r="AU132" i="1" s="1"/>
  <c r="AX150" i="1"/>
  <c r="AX214" i="1"/>
  <c r="AS66" i="1"/>
  <c r="AS94" i="1" s="1"/>
  <c r="AS122" i="1" s="1"/>
  <c r="AS47" i="1"/>
  <c r="AS75" i="1" s="1"/>
  <c r="AS103" i="1" s="1"/>
  <c r="AS131" i="1" s="1"/>
  <c r="AS204" i="1" s="1"/>
  <c r="AT48" i="1"/>
  <c r="AT76" i="1" s="1"/>
  <c r="AT104" i="1" s="1"/>
  <c r="AT132" i="1" s="1"/>
  <c r="AT67" i="1"/>
  <c r="AT95" i="1" s="1"/>
  <c r="AT123" i="1" s="1"/>
  <c r="AT196" i="1" s="1"/>
  <c r="AN254" i="1"/>
  <c r="AN281" i="1"/>
  <c r="AN354" i="1" s="1"/>
  <c r="AZ150" i="1"/>
  <c r="AZ214" i="1"/>
  <c r="AN279" i="1"/>
  <c r="AN352" i="1" s="1"/>
  <c r="AU206" i="1"/>
  <c r="AS141" i="1"/>
  <c r="AS187" i="1"/>
  <c r="AS260" i="1" s="1"/>
  <c r="AS333" i="1" s="1"/>
  <c r="AS406" i="1" s="1"/>
  <c r="AS479" i="1" s="1"/>
  <c r="AO77" i="1"/>
  <c r="AO105" i="1" s="1"/>
  <c r="AO133" i="1" s="1"/>
  <c r="AP49" i="1"/>
  <c r="AQ49" i="1" s="1"/>
  <c r="AQ77" i="1" s="1"/>
  <c r="AQ105" i="1" s="1"/>
  <c r="AQ133" i="1" s="1"/>
  <c r="AQ206" i="1" s="1"/>
  <c r="AQ189" i="1"/>
  <c r="AQ262" i="1" s="1"/>
  <c r="AQ335" i="1" s="1"/>
  <c r="AQ408" i="1" s="1"/>
  <c r="AQ481" i="1" s="1"/>
  <c r="AQ143" i="1"/>
  <c r="AQ216" i="1" s="1"/>
  <c r="AQ289" i="1" s="1"/>
  <c r="AQ362" i="1" s="1"/>
  <c r="AQ435" i="1" s="1"/>
  <c r="AQ508" i="1" s="1"/>
  <c r="BD464" i="1"/>
  <c r="BE418" i="1"/>
  <c r="BE464" i="1" s="1"/>
  <c r="AX277" i="1"/>
  <c r="AX250" i="1"/>
  <c r="BB48" i="1"/>
  <c r="BB76" i="1" s="1"/>
  <c r="BB104" i="1" s="1"/>
  <c r="BB132" i="1" s="1"/>
  <c r="BB178" i="1" s="1"/>
  <c r="BB140" i="1"/>
  <c r="BB149" i="1" s="1"/>
  <c r="BB159" i="1" s="1"/>
  <c r="AT270" i="1"/>
  <c r="AV179" i="1"/>
  <c r="AW133" i="1"/>
  <c r="AW206" i="1" s="1"/>
  <c r="AW252" i="1" s="1"/>
  <c r="AV206" i="1"/>
  <c r="AO126" i="1"/>
  <c r="AP117" i="1"/>
  <c r="AP135" i="1" s="1"/>
  <c r="AP181" i="1" s="1"/>
  <c r="AP61" i="1"/>
  <c r="AP70" i="1" s="1"/>
  <c r="AO79" i="1"/>
  <c r="AY140" i="1"/>
  <c r="AY149" i="1" s="1"/>
  <c r="AY159" i="1" s="1"/>
  <c r="AY186" i="1"/>
  <c r="AY259" i="1" s="1"/>
  <c r="AY332" i="1" s="1"/>
  <c r="AY405" i="1" s="1"/>
  <c r="AY478" i="1" s="1"/>
  <c r="AS178" i="1"/>
  <c r="AS205" i="1"/>
  <c r="BH309" i="1"/>
  <c r="AO113" i="1"/>
  <c r="AV48" i="1"/>
  <c r="AV76" i="1" s="1"/>
  <c r="AV104" i="1" s="1"/>
  <c r="AV132" i="1" s="1"/>
  <c r="AV205" i="1" s="1"/>
  <c r="AQ186" i="1"/>
  <c r="AQ259" i="1" s="1"/>
  <c r="AQ332" i="1" s="1"/>
  <c r="AQ405" i="1" s="1"/>
  <c r="AQ478" i="1" s="1"/>
  <c r="AP60" i="1"/>
  <c r="AP88" i="1" s="1"/>
  <c r="AP116" i="1" s="1"/>
  <c r="AV196" i="1"/>
  <c r="AV242" i="1" s="1"/>
  <c r="AU254" i="1"/>
  <c r="AQ38" i="1"/>
  <c r="AQ47" i="1" s="1"/>
  <c r="AQ75" i="1" s="1"/>
  <c r="AQ103" i="1" s="1"/>
  <c r="AQ131" i="1" s="1"/>
  <c r="AQ177" i="1" s="1"/>
  <c r="AI34" i="1"/>
  <c r="AI44" i="1" s="1"/>
  <c r="AI45" i="1" s="1"/>
  <c r="AI46" i="1" s="1"/>
  <c r="AI47" i="1" s="1"/>
  <c r="AN318" i="1"/>
  <c r="BE47" i="1"/>
  <c r="BE75" i="1" s="1"/>
  <c r="BE103" i="1" s="1"/>
  <c r="BE131" i="1" s="1"/>
  <c r="BE66" i="1"/>
  <c r="BE94" i="1" s="1"/>
  <c r="BE122" i="1" s="1"/>
  <c r="BE168" i="1" s="1"/>
  <c r="AO282" i="1"/>
  <c r="AO255" i="1"/>
  <c r="AO200" i="1"/>
  <c r="AO173" i="1"/>
  <c r="AN269" i="1"/>
  <c r="AN315" i="1" s="1"/>
  <c r="AP186" i="1"/>
  <c r="AP259" i="1" s="1"/>
  <c r="AP332" i="1" s="1"/>
  <c r="AP405" i="1" s="1"/>
  <c r="AP478" i="1" s="1"/>
  <c r="AP140" i="1"/>
  <c r="BE57" i="1"/>
  <c r="BE85" i="1" s="1"/>
  <c r="BE113" i="1" s="1"/>
  <c r="AO142" i="1"/>
  <c r="AO188" i="1"/>
  <c r="AO261" i="1" s="1"/>
  <c r="AO334" i="1" s="1"/>
  <c r="AO407" i="1" s="1"/>
  <c r="AO480" i="1" s="1"/>
  <c r="AN169" i="1"/>
  <c r="BC47" i="1"/>
  <c r="BC75" i="1" s="1"/>
  <c r="BC103" i="1" s="1"/>
  <c r="BC131" i="1" s="1"/>
  <c r="BC204" i="1" s="1"/>
  <c r="AN391" i="1"/>
  <c r="AN418" i="1"/>
  <c r="AN464" i="1" s="1"/>
  <c r="AU32" i="1"/>
  <c r="AV32" i="1" s="1"/>
  <c r="AR60" i="1"/>
  <c r="AR88" i="1" s="1"/>
  <c r="AR116" i="1" s="1"/>
  <c r="AY214" i="1"/>
  <c r="AY150" i="1"/>
  <c r="AY160" i="1" s="1"/>
  <c r="AS60" i="1"/>
  <c r="AS88" i="1" s="1"/>
  <c r="AS116" i="1" s="1"/>
  <c r="AS143" i="1" s="1"/>
  <c r="BA48" i="1"/>
  <c r="BA76" i="1" s="1"/>
  <c r="BA104" i="1" s="1"/>
  <c r="BA132" i="1" s="1"/>
  <c r="BA67" i="1"/>
  <c r="BA95" i="1" s="1"/>
  <c r="BA123" i="1" s="1"/>
  <c r="AR39" i="1"/>
  <c r="AR58" i="1"/>
  <c r="AR86" i="1" s="1"/>
  <c r="AR114" i="1" s="1"/>
  <c r="AW47" i="1"/>
  <c r="AW75" i="1" s="1"/>
  <c r="AW103" i="1" s="1"/>
  <c r="AW131" i="1" s="1"/>
  <c r="AW66" i="1"/>
  <c r="AW94" i="1" s="1"/>
  <c r="AW122" i="1" s="1"/>
  <c r="AP177" i="1"/>
  <c r="AP204" i="1"/>
  <c r="AV204" i="1"/>
  <c r="AV177" i="1"/>
  <c r="AP11" i="1"/>
  <c r="AP14" i="1" s="1"/>
  <c r="AP16" i="1"/>
  <c r="AT170" i="1"/>
  <c r="AU124" i="1"/>
  <c r="AT279" i="1"/>
  <c r="AQ39" i="1"/>
  <c r="AO107" i="1"/>
  <c r="AO62" i="1"/>
  <c r="AO90" i="1" s="1"/>
  <c r="AO118" i="1" s="1"/>
  <c r="AO191" i="1" s="1"/>
  <c r="AO264" i="1" s="1"/>
  <c r="AO337" i="1" s="1"/>
  <c r="AO410" i="1" s="1"/>
  <c r="AO483" i="1" s="1"/>
  <c r="AR140" i="1"/>
  <c r="AR186" i="1"/>
  <c r="AR259" i="1" s="1"/>
  <c r="AR332" i="1" s="1"/>
  <c r="AR405" i="1" s="1"/>
  <c r="AR478" i="1" s="1"/>
  <c r="AN15" i="1"/>
  <c r="AO16" i="1"/>
  <c r="AN16" i="1"/>
  <c r="D87" i="12"/>
  <c r="AM19" i="1"/>
  <c r="AT153" i="1"/>
  <c r="AU153" i="1" s="1"/>
  <c r="AV153" i="1" s="1"/>
  <c r="AT226" i="1"/>
  <c r="AM657" i="1"/>
  <c r="AM20" i="1"/>
  <c r="AQ20" i="1" s="1"/>
  <c r="AT144" i="1"/>
  <c r="AU144" i="1" s="1"/>
  <c r="AV144" i="1" s="1"/>
  <c r="AW144" i="1" s="1"/>
  <c r="AX144" i="1" s="1"/>
  <c r="AY144" i="1" s="1"/>
  <c r="AZ144" i="1" s="1"/>
  <c r="BA144" i="1" s="1"/>
  <c r="BB144" i="1" s="1"/>
  <c r="BC144" i="1" s="1"/>
  <c r="BD144" i="1" s="1"/>
  <c r="BE144" i="1" s="1"/>
  <c r="BF144" i="1" s="1"/>
  <c r="BG144" i="1" s="1"/>
  <c r="BH144" i="1" s="1"/>
  <c r="BI144" i="1" s="1"/>
  <c r="BJ144" i="1" s="1"/>
  <c r="BK144" i="1" s="1"/>
  <c r="BL144" i="1" s="1"/>
  <c r="BM144" i="1" s="1"/>
  <c r="BN144" i="1" s="1"/>
  <c r="BO144" i="1" s="1"/>
  <c r="BP144" i="1" s="1"/>
  <c r="BQ144" i="1" s="1"/>
  <c r="BR144" i="1" s="1"/>
  <c r="BS144" i="1" s="1"/>
  <c r="BT144" i="1" s="1"/>
  <c r="BU144" i="1" s="1"/>
  <c r="BV144" i="1" s="1"/>
  <c r="BW144" i="1" s="1"/>
  <c r="BX144" i="1" s="1"/>
  <c r="BY144" i="1" s="1"/>
  <c r="BZ144" i="1" s="1"/>
  <c r="CA144" i="1" s="1"/>
  <c r="CB144" i="1" s="1"/>
  <c r="AB152" i="1"/>
  <c r="AT117" i="1"/>
  <c r="AT126" i="1" s="1"/>
  <c r="AT172" i="1" s="1"/>
  <c r="AB154" i="1"/>
  <c r="AB140" i="1"/>
  <c r="AE99" i="1"/>
  <c r="E27" i="1" s="1"/>
  <c r="AB166" i="1"/>
  <c r="AB149" i="1"/>
  <c r="AB150" i="1"/>
  <c r="AB146" i="1"/>
  <c r="AS304" i="1"/>
  <c r="BL528" i="1" s="1"/>
  <c r="AP231" i="1"/>
  <c r="AY455" i="1"/>
  <c r="AZ304" i="1"/>
  <c r="BB450" i="1"/>
  <c r="AN450" i="1"/>
  <c r="AP523" i="1"/>
  <c r="BF523" i="1"/>
  <c r="BE450" i="1"/>
  <c r="AV231" i="1"/>
  <c r="AU450" i="1"/>
  <c r="AP377" i="1"/>
  <c r="AY528" i="1"/>
  <c r="AY635" i="1" s="1"/>
  <c r="BK377" i="1"/>
  <c r="AU236" i="1"/>
  <c r="AN163" i="1"/>
  <c r="AN309" i="1"/>
  <c r="BG304" i="1"/>
  <c r="AO158" i="1"/>
  <c r="BH382" i="1" s="1"/>
  <c r="AU523" i="1"/>
  <c r="BF377" i="1"/>
  <c r="AV528" i="1"/>
  <c r="AV635" i="1" s="1"/>
  <c r="BJ231" i="1"/>
  <c r="AO163" i="1"/>
  <c r="BL377" i="1"/>
  <c r="AZ382" i="1"/>
  <c r="BC455" i="1"/>
  <c r="BC523" i="1"/>
  <c r="AX304" i="1"/>
  <c r="AW377" i="1"/>
  <c r="AX231" i="1"/>
  <c r="BA231" i="1"/>
  <c r="AT382" i="1"/>
  <c r="BK231" i="1"/>
  <c r="BG231" i="1"/>
  <c r="BC450" i="1"/>
  <c r="AT523" i="1"/>
  <c r="BB231" i="1"/>
  <c r="BA455" i="1"/>
  <c r="BJ450" i="1"/>
  <c r="AW528" i="1"/>
  <c r="AW635" i="1" s="1"/>
  <c r="AU234" i="1"/>
  <c r="AQ304" i="1"/>
  <c r="BJ528" i="1" s="1"/>
  <c r="BJ635" i="1" s="1"/>
  <c r="AW304" i="1"/>
  <c r="AQ231" i="1"/>
  <c r="BG377" i="1"/>
  <c r="AQ450" i="1"/>
  <c r="BF450" i="1"/>
  <c r="AU231" i="1"/>
  <c r="AU161" i="1"/>
  <c r="BF382" i="1"/>
  <c r="BE382" i="1"/>
  <c r="BD309" i="1"/>
  <c r="BE528" i="1"/>
  <c r="BE635" i="1" s="1"/>
  <c r="AP163" i="1"/>
  <c r="AN382" i="1"/>
  <c r="BD377" i="1"/>
  <c r="BE377" i="1"/>
  <c r="BH523" i="1"/>
  <c r="BI523" i="1"/>
  <c r="BL450" i="1"/>
  <c r="AO377" i="1"/>
  <c r="BL304" i="1"/>
  <c r="AZ160" i="1"/>
  <c r="AX455" i="1"/>
  <c r="AS450" i="1"/>
  <c r="AZ528" i="1"/>
  <c r="BL231" i="1"/>
  <c r="AX160" i="1"/>
  <c r="BI450" i="1"/>
  <c r="BF231" i="1"/>
  <c r="AR450" i="1"/>
  <c r="AO523" i="1"/>
  <c r="AP450" i="1"/>
  <c r="AQ377" i="1"/>
  <c r="AW382" i="1"/>
  <c r="BG450" i="1"/>
  <c r="AN158" i="1"/>
  <c r="BG382" i="1" s="1"/>
  <c r="BD382" i="1"/>
  <c r="BB382" i="1"/>
  <c r="BC309" i="1"/>
  <c r="BA159" i="1"/>
  <c r="BB309" i="1"/>
  <c r="AO382" i="1"/>
  <c r="BB528" i="1"/>
  <c r="BC231" i="1"/>
  <c r="AY231" i="1"/>
  <c r="AT377" i="1"/>
  <c r="AX309" i="1"/>
  <c r="BI304" i="1"/>
  <c r="BB523" i="1"/>
  <c r="BJ377" i="1"/>
  <c r="BD523" i="1"/>
  <c r="AP158" i="1"/>
  <c r="AQ158" i="1" s="1"/>
  <c r="AL659" i="1"/>
  <c r="AZ523" i="1"/>
  <c r="AV304" i="1"/>
  <c r="AT450" i="1"/>
  <c r="AB162" i="1"/>
  <c r="BA304" i="1"/>
  <c r="AX236" i="1"/>
  <c r="BC528" i="1"/>
  <c r="BC635" i="1" s="1"/>
  <c r="AW455" i="1"/>
  <c r="AR377" i="1"/>
  <c r="AT309" i="1"/>
  <c r="AR304" i="1"/>
  <c r="BK528" i="1" s="1"/>
  <c r="BK635" i="1" s="1"/>
  <c r="AU304" i="1"/>
  <c r="AX528" i="1"/>
  <c r="AX635" i="1" s="1"/>
  <c r="BD528" i="1"/>
  <c r="BH304" i="1"/>
  <c r="BI231" i="1"/>
  <c r="AT528" i="1"/>
  <c r="AT635" i="1" s="1"/>
  <c r="AN630" i="1"/>
  <c r="AM630" i="1" s="1"/>
  <c r="AL630" i="1" s="1"/>
  <c r="AT231" i="1"/>
  <c r="AT161" i="1"/>
  <c r="AR231" i="1"/>
  <c r="AO304" i="1"/>
  <c r="BH528" i="1" s="1"/>
  <c r="BH377" i="1"/>
  <c r="BI377" i="1"/>
  <c r="BB304" i="1"/>
  <c r="AS231" i="1"/>
  <c r="AY523" i="1"/>
  <c r="BA528" i="1"/>
  <c r="BC304" i="1"/>
  <c r="AZ309" i="1"/>
  <c r="AV523" i="1"/>
  <c r="BJ523" i="1"/>
  <c r="AW523" i="1"/>
  <c r="BL523" i="1"/>
  <c r="BA450" i="1"/>
  <c r="AT234" i="1"/>
  <c r="BK309" i="1"/>
  <c r="BJ309" i="1"/>
  <c r="BF309" i="1"/>
  <c r="BE309" i="1"/>
  <c r="BF528" i="1"/>
  <c r="BF635" i="1" s="1"/>
  <c r="BA309" i="1"/>
  <c r="AU382" i="1"/>
  <c r="AS523" i="1"/>
  <c r="AX382" i="1"/>
  <c r="BD450" i="1"/>
  <c r="AZ455" i="1"/>
  <c r="BH231" i="1"/>
  <c r="AX377" i="1"/>
  <c r="AN455" i="1"/>
  <c r="AW309" i="1"/>
  <c r="AY309" i="1"/>
  <c r="AZ377" i="1"/>
  <c r="BA377" i="1"/>
  <c r="AS377" i="1"/>
  <c r="BK304" i="1"/>
  <c r="BK523" i="1"/>
  <c r="BD304" i="1"/>
  <c r="BE231" i="1"/>
  <c r="AP304" i="1"/>
  <c r="BI528" i="1" s="1"/>
  <c r="BI635" i="1" s="1"/>
  <c r="AN528" i="1"/>
  <c r="AN635" i="1" s="1"/>
  <c r="BC382" i="1"/>
  <c r="AY450" i="1"/>
  <c r="AU309" i="1"/>
  <c r="AT304" i="1"/>
  <c r="BJ304" i="1"/>
  <c r="BB377" i="1"/>
  <c r="AU528" i="1"/>
  <c r="AU635" i="1" s="1"/>
  <c r="BE304" i="1"/>
  <c r="AZ231" i="1"/>
  <c r="AO236" i="1"/>
  <c r="AU377" i="1"/>
  <c r="AW231" i="1"/>
  <c r="AV382" i="1"/>
  <c r="BG523" i="1"/>
  <c r="AV450" i="1"/>
  <c r="AN377" i="1"/>
  <c r="AX523" i="1"/>
  <c r="BA523" i="1"/>
  <c r="AU455" i="1"/>
  <c r="AN231" i="1"/>
  <c r="AY304" i="1"/>
  <c r="AN523" i="1"/>
  <c r="BA382" i="1"/>
  <c r="AY382" i="1"/>
  <c r="BK450" i="1"/>
  <c r="BC377" i="1"/>
  <c r="AO231" i="1"/>
  <c r="BD231" i="1"/>
  <c r="AV236" i="1"/>
  <c r="AN236" i="1"/>
  <c r="AV455" i="1"/>
  <c r="AX450" i="1"/>
  <c r="BH450" i="1"/>
  <c r="AR523" i="1"/>
  <c r="AT455" i="1"/>
  <c r="AW450" i="1"/>
  <c r="AZ450" i="1"/>
  <c r="BE523" i="1"/>
  <c r="BF304" i="1"/>
  <c r="AQ523" i="1"/>
  <c r="AV309" i="1"/>
  <c r="AB164" i="1"/>
  <c r="AN304" i="1"/>
  <c r="BG528" i="1" s="1"/>
  <c r="BB455" i="1"/>
  <c r="AO450" i="1"/>
  <c r="AV377" i="1"/>
  <c r="AB165" i="1"/>
  <c r="Z19" i="1"/>
  <c r="E13" i="1" s="1"/>
  <c r="AB194" i="1"/>
  <c r="BE445" i="1"/>
  <c r="BD455" i="1"/>
  <c r="BS11" i="1"/>
  <c r="BS14" i="1" s="1"/>
  <c r="BT16" i="1"/>
  <c r="BR11" i="1"/>
  <c r="BR14" i="1" s="1"/>
  <c r="BB214" i="1"/>
  <c r="BB150" i="1"/>
  <c r="BB160" i="1" s="1"/>
  <c r="BE39" i="1"/>
  <c r="BF39" i="1"/>
  <c r="BD140" i="1"/>
  <c r="BD186" i="1"/>
  <c r="BD259" i="1" s="1"/>
  <c r="BD332" i="1" s="1"/>
  <c r="BD405" i="1" s="1"/>
  <c r="BD478" i="1" s="1"/>
  <c r="BC140" i="1"/>
  <c r="BC186" i="1"/>
  <c r="BC259" i="1" s="1"/>
  <c r="BC332" i="1" s="1"/>
  <c r="BC405" i="1" s="1"/>
  <c r="BC478" i="1" s="1"/>
  <c r="BB204" i="1"/>
  <c r="BB177" i="1"/>
  <c r="BC195" i="1"/>
  <c r="BC168" i="1"/>
  <c r="BD66" i="1"/>
  <c r="BD94" i="1" s="1"/>
  <c r="BD122" i="1" s="1"/>
  <c r="BD47" i="1"/>
  <c r="BD75" i="1" s="1"/>
  <c r="BD103" i="1" s="1"/>
  <c r="BD131" i="1" s="1"/>
  <c r="AN342" i="1"/>
  <c r="AZ140" i="1"/>
  <c r="AZ186" i="1"/>
  <c r="AZ259" i="1" s="1"/>
  <c r="AZ332" i="1" s="1"/>
  <c r="AZ405" i="1" s="1"/>
  <c r="AZ478" i="1" s="1"/>
  <c r="BE58" i="1"/>
  <c r="BE86" i="1" s="1"/>
  <c r="BE114" i="1" s="1"/>
  <c r="BB187" i="1"/>
  <c r="BB260" i="1" s="1"/>
  <c r="BB333" i="1" s="1"/>
  <c r="BB406" i="1" s="1"/>
  <c r="BB479" i="1" s="1"/>
  <c r="AN491" i="1"/>
  <c r="AN537" i="1" s="1"/>
  <c r="AN145" i="1"/>
  <c r="AN191" i="1"/>
  <c r="AN264" i="1" s="1"/>
  <c r="AN337" i="1" s="1"/>
  <c r="AN410" i="1" s="1"/>
  <c r="AN483" i="1" s="1"/>
  <c r="AT187" i="1"/>
  <c r="AT260" i="1" s="1"/>
  <c r="AT333" i="1" s="1"/>
  <c r="AT406" i="1" s="1"/>
  <c r="AT479" i="1" s="1"/>
  <c r="AU140" i="1"/>
  <c r="AU186" i="1"/>
  <c r="AU259" i="1" s="1"/>
  <c r="AU332" i="1" s="1"/>
  <c r="AU405" i="1" s="1"/>
  <c r="AU478" i="1" s="1"/>
  <c r="AZ323" i="1"/>
  <c r="BD58" i="1"/>
  <c r="BD86" i="1" s="1"/>
  <c r="BD114" i="1" s="1"/>
  <c r="BD39" i="1"/>
  <c r="AU177" i="1"/>
  <c r="AU204" i="1"/>
  <c r="AZ226" i="1"/>
  <c r="BC58" i="1"/>
  <c r="BC86" i="1" s="1"/>
  <c r="BC114" i="1" s="1"/>
  <c r="BC39" i="1"/>
  <c r="AY178" i="1"/>
  <c r="AY205" i="1"/>
  <c r="AE94" i="1"/>
  <c r="BT619" i="1" l="1"/>
  <c r="BU573" i="1"/>
  <c r="BW555" i="1"/>
  <c r="BV601" i="1"/>
  <c r="BV635" i="1" s="1"/>
  <c r="BV610" i="1"/>
  <c r="BW564" i="1"/>
  <c r="AP170" i="1"/>
  <c r="AW8" i="1"/>
  <c r="AW187" i="1"/>
  <c r="AW260" i="1" s="1"/>
  <c r="AW333" i="1" s="1"/>
  <c r="AW406" i="1" s="1"/>
  <c r="AW479" i="1" s="1"/>
  <c r="AR341" i="1"/>
  <c r="AP62" i="1"/>
  <c r="AP90" i="1" s="1"/>
  <c r="AP118" i="1" s="1"/>
  <c r="AW9" i="1"/>
  <c r="BB205" i="1"/>
  <c r="BB251" i="1" s="1"/>
  <c r="AV161" i="1"/>
  <c r="AW234" i="1"/>
  <c r="AU168" i="1"/>
  <c r="AV16" i="1"/>
  <c r="AQ153" i="1"/>
  <c r="AQ226" i="1" s="1"/>
  <c r="AP59" i="1"/>
  <c r="AP87" i="1" s="1"/>
  <c r="AP115" i="1" s="1"/>
  <c r="AP142" i="1" s="1"/>
  <c r="AP215" i="1" s="1"/>
  <c r="AP288" i="1" s="1"/>
  <c r="AP361" i="1" s="1"/>
  <c r="AP434" i="1" s="1"/>
  <c r="AP507" i="1" s="1"/>
  <c r="AX418" i="1"/>
  <c r="AQ31" i="1"/>
  <c r="AQ59" i="1" s="1"/>
  <c r="AQ87" i="1" s="1"/>
  <c r="AQ115" i="1" s="1"/>
  <c r="AQ179" i="1"/>
  <c r="AP173" i="1"/>
  <c r="AQ89" i="1"/>
  <c r="AN179" i="1"/>
  <c r="AV464" i="1"/>
  <c r="BA66" i="1"/>
  <c r="BA94" i="1" s="1"/>
  <c r="BA122" i="1" s="1"/>
  <c r="BA168" i="1" s="1"/>
  <c r="AW161" i="1"/>
  <c r="AR49" i="1"/>
  <c r="AR77" i="1" s="1"/>
  <c r="AR105" i="1" s="1"/>
  <c r="AR133" i="1" s="1"/>
  <c r="AW500" i="1"/>
  <c r="BO336" i="1"/>
  <c r="BN382" i="1"/>
  <c r="AT186" i="1"/>
  <c r="AT259" i="1" s="1"/>
  <c r="AT332" i="1" s="1"/>
  <c r="AT405" i="1" s="1"/>
  <c r="AT478" i="1" s="1"/>
  <c r="AF639" i="1"/>
  <c r="BA213" i="1"/>
  <c r="BO190" i="1"/>
  <c r="BN236" i="1"/>
  <c r="BO263" i="1"/>
  <c r="BN309" i="1"/>
  <c r="AP217" i="1"/>
  <c r="AP290" i="1" s="1"/>
  <c r="AP363" i="1" s="1"/>
  <c r="AP436" i="1" s="1"/>
  <c r="AP509" i="1" s="1"/>
  <c r="AV141" i="1"/>
  <c r="AR241" i="1"/>
  <c r="AS189" i="1"/>
  <c r="AS262" i="1" s="1"/>
  <c r="AS335" i="1" s="1"/>
  <c r="AS408" i="1" s="1"/>
  <c r="AS481" i="1" s="1"/>
  <c r="AP77" i="1"/>
  <c r="AP105" i="1" s="1"/>
  <c r="AP133" i="1" s="1"/>
  <c r="AP179" i="1" s="1"/>
  <c r="AU60" i="1"/>
  <c r="AU88" i="1" s="1"/>
  <c r="AU116" i="1" s="1"/>
  <c r="AW199" i="1"/>
  <c r="AW245" i="1" s="1"/>
  <c r="BB195" i="1"/>
  <c r="BB268" i="1" s="1"/>
  <c r="AX345" i="1"/>
  <c r="AX391" i="1" s="1"/>
  <c r="BO409" i="1"/>
  <c r="BN455" i="1"/>
  <c r="CC144" i="1"/>
  <c r="CA528" i="1"/>
  <c r="CB509" i="1"/>
  <c r="AY250" i="1"/>
  <c r="AO309" i="1"/>
  <c r="AO41" i="1"/>
  <c r="AO69" i="1" s="1"/>
  <c r="AO97" i="1" s="1"/>
  <c r="AO125" i="1" s="1"/>
  <c r="AY350" i="1"/>
  <c r="AY396" i="1" s="1"/>
  <c r="AO455" i="1"/>
  <c r="AN141" i="1"/>
  <c r="AN150" i="1" s="1"/>
  <c r="AN223" i="1" s="1"/>
  <c r="AY168" i="1"/>
  <c r="AY208" i="1"/>
  <c r="AV473" i="1"/>
  <c r="AX241" i="1"/>
  <c r="AO343" i="1"/>
  <c r="AO389" i="1" s="1"/>
  <c r="AL633" i="1"/>
  <c r="AL635" i="1"/>
  <c r="AN243" i="1"/>
  <c r="AP67" i="1"/>
  <c r="AP95" i="1" s="1"/>
  <c r="AP123" i="1" s="1"/>
  <c r="AP169" i="1" s="1"/>
  <c r="AV188" i="1"/>
  <c r="AV261" i="1" s="1"/>
  <c r="AV334" i="1" s="1"/>
  <c r="AV407" i="1" s="1"/>
  <c r="AV480" i="1" s="1"/>
  <c r="AZ168" i="1"/>
  <c r="AW424" i="1"/>
  <c r="AW497" i="1" s="1"/>
  <c r="AW543" i="1" s="1"/>
  <c r="AS169" i="1"/>
  <c r="AX115" i="1"/>
  <c r="AX161" i="1" s="1"/>
  <c r="AY169" i="1"/>
  <c r="AN327" i="1"/>
  <c r="AP205" i="1"/>
  <c r="AP278" i="1" s="1"/>
  <c r="AM641" i="1"/>
  <c r="AL632" i="1"/>
  <c r="AL640" i="1"/>
  <c r="AL649" i="1"/>
  <c r="AM645" i="1"/>
  <c r="AM631" i="1"/>
  <c r="AL642" i="1"/>
  <c r="AM642" i="1"/>
  <c r="AM640" i="1"/>
  <c r="AL644" i="1"/>
  <c r="AM635" i="1"/>
  <c r="AL643" i="1"/>
  <c r="AM632" i="1"/>
  <c r="AL641" i="1"/>
  <c r="AL634" i="1"/>
  <c r="AM653" i="1"/>
  <c r="AM643" i="1"/>
  <c r="AM649" i="1"/>
  <c r="AE95" i="1"/>
  <c r="B27" i="1" s="1"/>
  <c r="AL653" i="1"/>
  <c r="AM644" i="1"/>
  <c r="AL636" i="1"/>
  <c r="AM634" i="1"/>
  <c r="AL645" i="1"/>
  <c r="AM633" i="1"/>
  <c r="AL631" i="1"/>
  <c r="AL650" i="1"/>
  <c r="AM654" i="1"/>
  <c r="AM652" i="1"/>
  <c r="AM636" i="1"/>
  <c r="AL651" i="1"/>
  <c r="AL652" i="1"/>
  <c r="AL654" i="1"/>
  <c r="AM650" i="1"/>
  <c r="AM651" i="1"/>
  <c r="AQ66" i="1"/>
  <c r="AQ94" i="1" s="1"/>
  <c r="AQ122" i="1" s="1"/>
  <c r="AQ195" i="1" s="1"/>
  <c r="AQ241" i="1" s="1"/>
  <c r="AN50" i="1"/>
  <c r="AN78" i="1" s="1"/>
  <c r="AN106" i="1" s="1"/>
  <c r="AN134" i="1" s="1"/>
  <c r="AN207" i="1" s="1"/>
  <c r="AX281" i="1"/>
  <c r="AX327" i="1" s="1"/>
  <c r="AN198" i="1"/>
  <c r="AW470" i="1"/>
  <c r="AS232" i="1"/>
  <c r="AV269" i="1"/>
  <c r="AV342" i="1" s="1"/>
  <c r="AP241" i="1"/>
  <c r="AP168" i="1"/>
  <c r="BA177" i="1"/>
  <c r="AP341" i="1"/>
  <c r="AP387" i="1" s="1"/>
  <c r="AQ232" i="1"/>
  <c r="AT19" i="1"/>
  <c r="AO630" i="1"/>
  <c r="AP630" i="1" s="1"/>
  <c r="AQ630" i="1" s="1"/>
  <c r="AR630" i="1" s="1"/>
  <c r="AS630" i="1" s="1"/>
  <c r="AT630" i="1" s="1"/>
  <c r="AU630" i="1" s="1"/>
  <c r="AV630" i="1" s="1"/>
  <c r="AW630" i="1" s="1"/>
  <c r="AX630" i="1" s="1"/>
  <c r="AY630" i="1" s="1"/>
  <c r="AZ630" i="1" s="1"/>
  <c r="BA630" i="1" s="1"/>
  <c r="BB630" i="1" s="1"/>
  <c r="BC630" i="1" s="1"/>
  <c r="BD630" i="1" s="1"/>
  <c r="BE630" i="1" s="1"/>
  <c r="BF630" i="1" s="1"/>
  <c r="BG630" i="1" s="1"/>
  <c r="BH630" i="1" s="1"/>
  <c r="BI630" i="1" s="1"/>
  <c r="BJ630" i="1" s="1"/>
  <c r="BK630" i="1" s="1"/>
  <c r="BL630" i="1" s="1"/>
  <c r="BM630" i="1" s="1"/>
  <c r="BN630" i="1" s="1"/>
  <c r="BO630" i="1" s="1"/>
  <c r="BP630" i="1" s="1"/>
  <c r="BQ630" i="1" s="1"/>
  <c r="BR630" i="1" s="1"/>
  <c r="BS630" i="1" s="1"/>
  <c r="BT630" i="1" s="1"/>
  <c r="BU630" i="1" s="1"/>
  <c r="BV630" i="1" s="1"/>
  <c r="BW630" i="1" s="1"/>
  <c r="BX630" i="1" s="1"/>
  <c r="BY630" i="1" s="1"/>
  <c r="BZ630" i="1" s="1"/>
  <c r="CA630" i="1" s="1"/>
  <c r="CB630" i="1" s="1"/>
  <c r="CC630" i="1" s="1"/>
  <c r="AX196" i="1"/>
  <c r="AX242" i="1" s="1"/>
  <c r="AO66" i="1"/>
  <c r="AO94" i="1" s="1"/>
  <c r="AO122" i="1" s="1"/>
  <c r="AO195" i="1" s="1"/>
  <c r="AO277" i="1"/>
  <c r="AQ295" i="1"/>
  <c r="AO216" i="1"/>
  <c r="AO289" i="1" s="1"/>
  <c r="AO362" i="1" s="1"/>
  <c r="AO435" i="1" s="1"/>
  <c r="AO508" i="1" s="1"/>
  <c r="AS305" i="1"/>
  <c r="AV140" i="1"/>
  <c r="AV213" i="1" s="1"/>
  <c r="BB213" i="1"/>
  <c r="BB222" i="1" s="1"/>
  <c r="BB232" i="1" s="1"/>
  <c r="AQ152" i="1"/>
  <c r="AQ225" i="1" s="1"/>
  <c r="AQ159" i="1"/>
  <c r="AP107" i="1"/>
  <c r="AT169" i="1"/>
  <c r="AS378" i="1"/>
  <c r="AO177" i="1"/>
  <c r="AS159" i="1"/>
  <c r="AR168" i="1"/>
  <c r="AR47" i="1"/>
  <c r="AR75" i="1" s="1"/>
  <c r="AR103" i="1" s="1"/>
  <c r="AR131" i="1" s="1"/>
  <c r="AT236" i="1"/>
  <c r="AN397" i="1"/>
  <c r="AN497" i="1"/>
  <c r="AN543" i="1" s="1"/>
  <c r="AQ34" i="1"/>
  <c r="AQ62" i="1" s="1"/>
  <c r="AQ90" i="1" s="1"/>
  <c r="AQ118" i="1" s="1"/>
  <c r="AP188" i="1"/>
  <c r="AP261" i="1" s="1"/>
  <c r="AP334" i="1" s="1"/>
  <c r="AP407" i="1" s="1"/>
  <c r="AP480" i="1" s="1"/>
  <c r="AN324" i="1"/>
  <c r="AN173" i="1"/>
  <c r="AN216" i="1"/>
  <c r="AN289" i="1" s="1"/>
  <c r="AN362" i="1" s="1"/>
  <c r="AN435" i="1" s="1"/>
  <c r="AN508" i="1" s="1"/>
  <c r="AN152" i="1"/>
  <c r="AP52" i="1"/>
  <c r="AP80" i="1" s="1"/>
  <c r="AP108" i="1" s="1"/>
  <c r="AP136" i="1" s="1"/>
  <c r="AN251" i="1"/>
  <c r="AN178" i="1"/>
  <c r="AZ178" i="1"/>
  <c r="AY213" i="1"/>
  <c r="AY222" i="1" s="1"/>
  <c r="AY232" i="1" s="1"/>
  <c r="BE195" i="1"/>
  <c r="BE241" i="1" s="1"/>
  <c r="AO145" i="1"/>
  <c r="AO218" i="1" s="1"/>
  <c r="AO291" i="1" s="1"/>
  <c r="AO364" i="1" s="1"/>
  <c r="AO437" i="1" s="1"/>
  <c r="AO510" i="1" s="1"/>
  <c r="AZ196" i="1"/>
  <c r="AR144" i="1"/>
  <c r="AR217" i="1" s="1"/>
  <c r="AR290" i="1" s="1"/>
  <c r="AR363" i="1" s="1"/>
  <c r="AR436" i="1" s="1"/>
  <c r="AR509" i="1" s="1"/>
  <c r="AQ217" i="1"/>
  <c r="AQ290" i="1" s="1"/>
  <c r="AQ363" i="1" s="1"/>
  <c r="AQ436" i="1" s="1"/>
  <c r="AQ509" i="1" s="1"/>
  <c r="AO187" i="1"/>
  <c r="AW279" i="1"/>
  <c r="AW325" i="1" s="1"/>
  <c r="DR5" i="1"/>
  <c r="DR6" i="1" s="1"/>
  <c r="DS5" i="1"/>
  <c r="DS6" i="1" s="1"/>
  <c r="DM5" i="1"/>
  <c r="DM6" i="1" s="1"/>
  <c r="DI5" i="1"/>
  <c r="DI6" i="1" s="1"/>
  <c r="DJ5" i="1"/>
  <c r="DJ6" i="1" s="1"/>
  <c r="DN5" i="1"/>
  <c r="DN6" i="1" s="1"/>
  <c r="DP5" i="1"/>
  <c r="DP6" i="1" s="1"/>
  <c r="DK5" i="1"/>
  <c r="DK6" i="1" s="1"/>
  <c r="DL5" i="1"/>
  <c r="DL6" i="1" s="1"/>
  <c r="DQ5" i="1"/>
  <c r="DQ6" i="1" s="1"/>
  <c r="DO5" i="1"/>
  <c r="DO6" i="1" s="1"/>
  <c r="AT370" i="1"/>
  <c r="AT380" i="1" s="1"/>
  <c r="AU297" i="1"/>
  <c r="AX251" i="1"/>
  <c r="AX278" i="1"/>
  <c r="DI11" i="1"/>
  <c r="AV195" i="1"/>
  <c r="AV241" i="1" s="1"/>
  <c r="AX213" i="1"/>
  <c r="AX149" i="1"/>
  <c r="AX159" i="1" s="1"/>
  <c r="AW179" i="1"/>
  <c r="BF418" i="1"/>
  <c r="BG418" i="1" s="1"/>
  <c r="AW318" i="1"/>
  <c r="AX272" i="1"/>
  <c r="AV178" i="1"/>
  <c r="BA195" i="1"/>
  <c r="BA268" i="1" s="1"/>
  <c r="AW491" i="1"/>
  <c r="AV537" i="1"/>
  <c r="AN325" i="1"/>
  <c r="AW169" i="1"/>
  <c r="AW196" i="1"/>
  <c r="BA141" i="1"/>
  <c r="BA187" i="1"/>
  <c r="AX341" i="1"/>
  <c r="AX414" i="1" s="1"/>
  <c r="BB242" i="1"/>
  <c r="AX133" i="1"/>
  <c r="AX206" i="1" s="1"/>
  <c r="AW354" i="1"/>
  <c r="AV400" i="1"/>
  <c r="AO323" i="1"/>
  <c r="AO350" i="1"/>
  <c r="AO208" i="1"/>
  <c r="AO181" i="1"/>
  <c r="AN151" i="1"/>
  <c r="AN215" i="1"/>
  <c r="AN288" i="1" s="1"/>
  <c r="AN361" i="1" s="1"/>
  <c r="AN434" i="1" s="1"/>
  <c r="AN507" i="1" s="1"/>
  <c r="AS177" i="1"/>
  <c r="AY241" i="1"/>
  <c r="BA286" i="1"/>
  <c r="BA222" i="1"/>
  <c r="BA232" i="1" s="1"/>
  <c r="AQ214" i="1"/>
  <c r="AQ287" i="1" s="1"/>
  <c r="AQ360" i="1" s="1"/>
  <c r="AQ433" i="1" s="1"/>
  <c r="AQ506" i="1" s="1"/>
  <c r="AQ150" i="1"/>
  <c r="AT316" i="1"/>
  <c r="AT343" i="1"/>
  <c r="AR31" i="1"/>
  <c r="AQ40" i="1"/>
  <c r="AQ68" i="1" s="1"/>
  <c r="AQ96" i="1" s="1"/>
  <c r="AQ124" i="1" s="1"/>
  <c r="AT205" i="1"/>
  <c r="AT178" i="1"/>
  <c r="AX323" i="1"/>
  <c r="AX350" i="1"/>
  <c r="AO206" i="1"/>
  <c r="AO179" i="1"/>
  <c r="AZ223" i="1"/>
  <c r="AZ233" i="1" s="1"/>
  <c r="AZ287" i="1"/>
  <c r="AN113" i="1"/>
  <c r="BG309" i="1"/>
  <c r="AU341" i="1"/>
  <c r="AU314" i="1"/>
  <c r="AO186" i="1"/>
  <c r="AO259" i="1" s="1"/>
  <c r="AO332" i="1" s="1"/>
  <c r="AO405" i="1" s="1"/>
  <c r="AO478" i="1" s="1"/>
  <c r="AO140" i="1"/>
  <c r="AP190" i="1"/>
  <c r="AP263" i="1" s="1"/>
  <c r="AP336" i="1" s="1"/>
  <c r="AP409" i="1" s="1"/>
  <c r="AP482" i="1" s="1"/>
  <c r="AQ117" i="1"/>
  <c r="AQ163" i="1" s="1"/>
  <c r="AP126" i="1"/>
  <c r="AS150" i="1"/>
  <c r="AS214" i="1"/>
  <c r="AS287" i="1" s="1"/>
  <c r="AS360" i="1" s="1"/>
  <c r="AS433" i="1" s="1"/>
  <c r="AS506" i="1" s="1"/>
  <c r="AX223" i="1"/>
  <c r="AX233" i="1" s="1"/>
  <c r="AX287" i="1"/>
  <c r="AW149" i="1"/>
  <c r="AW159" i="1" s="1"/>
  <c r="AW213" i="1"/>
  <c r="AO150" i="1"/>
  <c r="AO214" i="1"/>
  <c r="AO287" i="1" s="1"/>
  <c r="AO360" i="1" s="1"/>
  <c r="AO433" i="1" s="1"/>
  <c r="AO506" i="1" s="1"/>
  <c r="AU141" i="1"/>
  <c r="AU187" i="1"/>
  <c r="AN343" i="1"/>
  <c r="AN316" i="1"/>
  <c r="AP79" i="1"/>
  <c r="AQ61" i="1"/>
  <c r="AS168" i="1"/>
  <c r="AS195" i="1"/>
  <c r="AT66" i="1"/>
  <c r="AT94" i="1" s="1"/>
  <c r="AT122" i="1" s="1"/>
  <c r="AT47" i="1"/>
  <c r="AT75" i="1" s="1"/>
  <c r="AT103" i="1" s="1"/>
  <c r="AT131" i="1" s="1"/>
  <c r="AN66" i="1"/>
  <c r="AN94" i="1" s="1"/>
  <c r="AN122" i="1" s="1"/>
  <c r="AN47" i="1"/>
  <c r="AN75" i="1" s="1"/>
  <c r="AN103" i="1" s="1"/>
  <c r="AN131" i="1" s="1"/>
  <c r="AO199" i="1"/>
  <c r="AO172" i="1"/>
  <c r="AU279" i="1"/>
  <c r="AU252" i="1"/>
  <c r="AO67" i="1"/>
  <c r="AO95" i="1" s="1"/>
  <c r="AO123" i="1" s="1"/>
  <c r="AO48" i="1"/>
  <c r="AO76" i="1" s="1"/>
  <c r="AO104" i="1" s="1"/>
  <c r="AO132" i="1" s="1"/>
  <c r="AP141" i="1"/>
  <c r="AP187" i="1"/>
  <c r="AP260" i="1" s="1"/>
  <c r="AP333" i="1" s="1"/>
  <c r="AP406" i="1" s="1"/>
  <c r="AP479" i="1" s="1"/>
  <c r="AS251" i="1"/>
  <c r="AS278" i="1"/>
  <c r="AV279" i="1"/>
  <c r="AV252" i="1"/>
  <c r="AN427" i="1"/>
  <c r="AN400" i="1"/>
  <c r="AU178" i="1"/>
  <c r="AU205" i="1"/>
  <c r="AY341" i="1"/>
  <c r="AY314" i="1"/>
  <c r="AY115" i="1"/>
  <c r="AX188" i="1"/>
  <c r="AU169" i="1"/>
  <c r="AU196" i="1"/>
  <c r="AZ268" i="1"/>
  <c r="AZ241" i="1"/>
  <c r="AW16" i="1"/>
  <c r="AW11" i="1"/>
  <c r="AW14" i="1" s="1"/>
  <c r="AX8" i="1"/>
  <c r="AN182" i="1"/>
  <c r="AN209" i="1"/>
  <c r="AT216" i="1"/>
  <c r="AT289" i="1" s="1"/>
  <c r="AT362" i="1" s="1"/>
  <c r="AT435" i="1" s="1"/>
  <c r="AT508" i="1" s="1"/>
  <c r="AT152" i="1"/>
  <c r="BF427" i="1"/>
  <c r="BE473" i="1"/>
  <c r="AP143" i="1"/>
  <c r="AP189" i="1"/>
  <c r="AP262" i="1" s="1"/>
  <c r="AP335" i="1" s="1"/>
  <c r="AP408" i="1" s="1"/>
  <c r="AP481" i="1" s="1"/>
  <c r="AP42" i="1"/>
  <c r="AP51" i="1" s="1"/>
  <c r="AQ33" i="1"/>
  <c r="AP270" i="1"/>
  <c r="AP243" i="1"/>
  <c r="AR213" i="1"/>
  <c r="AR286" i="1" s="1"/>
  <c r="AR359" i="1" s="1"/>
  <c r="AR432" i="1" s="1"/>
  <c r="AR505" i="1" s="1"/>
  <c r="AR149" i="1"/>
  <c r="AW177" i="1"/>
  <c r="AW204" i="1"/>
  <c r="AS269" i="1"/>
  <c r="AS242" i="1"/>
  <c r="AQ204" i="1"/>
  <c r="AQ250" i="1" s="1"/>
  <c r="BC177" i="1"/>
  <c r="AR141" i="1"/>
  <c r="AR187" i="1"/>
  <c r="AN246" i="1"/>
  <c r="AN273" i="1"/>
  <c r="BE204" i="1"/>
  <c r="BE177" i="1"/>
  <c r="BA178" i="1"/>
  <c r="BA205" i="1"/>
  <c r="AR387" i="1"/>
  <c r="AR414" i="1"/>
  <c r="BE140" i="1"/>
  <c r="BE186" i="1"/>
  <c r="AR48" i="1"/>
  <c r="AR76" i="1" s="1"/>
  <c r="AR104" i="1" s="1"/>
  <c r="AR132" i="1" s="1"/>
  <c r="AR67" i="1"/>
  <c r="AR95" i="1" s="1"/>
  <c r="AR123" i="1" s="1"/>
  <c r="AR143" i="1"/>
  <c r="AR189" i="1"/>
  <c r="AO151" i="1"/>
  <c r="AO215" i="1"/>
  <c r="AO288" i="1" s="1"/>
  <c r="AO361" i="1" s="1"/>
  <c r="AO434" i="1" s="1"/>
  <c r="AO507" i="1" s="1"/>
  <c r="AW195" i="1"/>
  <c r="AW168" i="1"/>
  <c r="AO416" i="1"/>
  <c r="AP149" i="1"/>
  <c r="AP213" i="1"/>
  <c r="AP286" i="1" s="1"/>
  <c r="AP359" i="1" s="1"/>
  <c r="AP432" i="1" s="1"/>
  <c r="AP505" i="1" s="1"/>
  <c r="AO328" i="1"/>
  <c r="AO355" i="1"/>
  <c r="AT269" i="1"/>
  <c r="AT242" i="1"/>
  <c r="BA196" i="1"/>
  <c r="BA169" i="1"/>
  <c r="AP208" i="1"/>
  <c r="AP254" i="1" s="1"/>
  <c r="AQ48" i="1"/>
  <c r="AQ76" i="1" s="1"/>
  <c r="AQ104" i="1" s="1"/>
  <c r="AQ132" i="1" s="1"/>
  <c r="AQ67" i="1"/>
  <c r="AQ95" i="1" s="1"/>
  <c r="AQ123" i="1" s="1"/>
  <c r="AV250" i="1"/>
  <c r="AV277" i="1"/>
  <c r="AV60" i="1"/>
  <c r="AV88" i="1" s="1"/>
  <c r="AV116" i="1" s="1"/>
  <c r="AW32" i="1"/>
  <c r="AW473" i="1"/>
  <c r="AX427" i="1"/>
  <c r="AS277" i="1"/>
  <c r="AS250" i="1"/>
  <c r="AU197" i="1"/>
  <c r="AU170" i="1"/>
  <c r="AV124" i="1"/>
  <c r="BF38" i="1"/>
  <c r="BF57" i="1"/>
  <c r="BF85" i="1" s="1"/>
  <c r="BF113" i="1" s="1"/>
  <c r="AO273" i="1"/>
  <c r="AO246" i="1"/>
  <c r="AP277" i="1"/>
  <c r="AP250" i="1"/>
  <c r="AY223" i="1"/>
  <c r="AY233" i="1" s="1"/>
  <c r="AY287" i="1"/>
  <c r="AQ98" i="1"/>
  <c r="AQ107" i="1"/>
  <c r="AR89" i="1"/>
  <c r="AY242" i="1"/>
  <c r="AY269" i="1"/>
  <c r="AW150" i="1"/>
  <c r="AW160" i="1" s="1"/>
  <c r="AW214" i="1"/>
  <c r="BF58" i="1"/>
  <c r="BF86" i="1" s="1"/>
  <c r="BF114" i="1" s="1"/>
  <c r="BF187" i="1" s="1"/>
  <c r="BF260" i="1" s="1"/>
  <c r="BF333" i="1" s="1"/>
  <c r="BF406" i="1" s="1"/>
  <c r="BF479" i="1" s="1"/>
  <c r="AT352" i="1"/>
  <c r="AT325" i="1"/>
  <c r="AT135" i="1"/>
  <c r="AT181" i="1" s="1"/>
  <c r="AT163" i="1"/>
  <c r="AT199" i="1"/>
  <c r="AT245" i="1" s="1"/>
  <c r="AU117" i="1"/>
  <c r="AF102" i="1"/>
  <c r="E35" i="1" s="1"/>
  <c r="BI382" i="1"/>
  <c r="AD122" i="1"/>
  <c r="AD121" i="1"/>
  <c r="AW153" i="1"/>
  <c r="BF445" i="1"/>
  <c r="BE455" i="1"/>
  <c r="BT11" i="1"/>
  <c r="BT14" i="1" s="1"/>
  <c r="BU16" i="1"/>
  <c r="BE48" i="1"/>
  <c r="BE76" i="1" s="1"/>
  <c r="BE104" i="1" s="1"/>
  <c r="BE132" i="1" s="1"/>
  <c r="BE67" i="1"/>
  <c r="BE95" i="1" s="1"/>
  <c r="BE123" i="1" s="1"/>
  <c r="BB287" i="1"/>
  <c r="BB223" i="1"/>
  <c r="BB233" i="1" s="1"/>
  <c r="AZ149" i="1"/>
  <c r="AZ159" i="1" s="1"/>
  <c r="AZ213" i="1"/>
  <c r="BB342" i="1"/>
  <c r="BB315" i="1"/>
  <c r="AP299" i="1"/>
  <c r="BD67" i="1"/>
  <c r="BD95" i="1" s="1"/>
  <c r="BD123" i="1" s="1"/>
  <c r="BD48" i="1"/>
  <c r="BD76" i="1" s="1"/>
  <c r="BD104" i="1" s="1"/>
  <c r="BD132" i="1" s="1"/>
  <c r="BC277" i="1"/>
  <c r="BC250" i="1"/>
  <c r="AQ368" i="1"/>
  <c r="AQ305" i="1"/>
  <c r="AP246" i="1"/>
  <c r="AP273" i="1"/>
  <c r="BB250" i="1"/>
  <c r="BB277" i="1"/>
  <c r="BD213" i="1"/>
  <c r="BD149" i="1"/>
  <c r="BD159" i="1" s="1"/>
  <c r="AP145" i="1"/>
  <c r="AP191" i="1"/>
  <c r="AP264" i="1" s="1"/>
  <c r="AP337" i="1" s="1"/>
  <c r="AP410" i="1" s="1"/>
  <c r="AP483" i="1" s="1"/>
  <c r="BD187" i="1"/>
  <c r="BD260" i="1" s="1"/>
  <c r="BD333" i="1" s="1"/>
  <c r="BD406" i="1" s="1"/>
  <c r="BD479" i="1" s="1"/>
  <c r="BD141" i="1"/>
  <c r="AQ252" i="1"/>
  <c r="AQ279" i="1"/>
  <c r="AN160" i="1"/>
  <c r="AN398" i="1"/>
  <c r="AN425" i="1"/>
  <c r="AO162" i="1"/>
  <c r="AO225" i="1"/>
  <c r="BD177" i="1"/>
  <c r="BD204" i="1"/>
  <c r="BD195" i="1"/>
  <c r="BD168" i="1"/>
  <c r="AS216" i="1"/>
  <c r="AS289" i="1" s="1"/>
  <c r="AS362" i="1" s="1"/>
  <c r="AS435" i="1" s="1"/>
  <c r="AS508" i="1" s="1"/>
  <c r="AS152" i="1"/>
  <c r="BA226" i="1"/>
  <c r="AZ236" i="1"/>
  <c r="AZ278" i="1"/>
  <c r="AZ251" i="1"/>
  <c r="AQ162" i="1"/>
  <c r="BF48" i="1"/>
  <c r="BF76" i="1" s="1"/>
  <c r="BF104" i="1" s="1"/>
  <c r="BF132" i="1" s="1"/>
  <c r="BF67" i="1"/>
  <c r="BF95" i="1" s="1"/>
  <c r="BF123" i="1" s="1"/>
  <c r="AT150" i="1"/>
  <c r="AT214" i="1"/>
  <c r="AT287" i="1" s="1"/>
  <c r="AT360" i="1" s="1"/>
  <c r="AT433" i="1" s="1"/>
  <c r="AT506" i="1" s="1"/>
  <c r="AX9" i="1"/>
  <c r="AW12" i="1"/>
  <c r="AW15" i="1" s="1"/>
  <c r="BC48" i="1"/>
  <c r="BC76" i="1" s="1"/>
  <c r="BC104" i="1" s="1"/>
  <c r="BC132" i="1" s="1"/>
  <c r="BC67" i="1"/>
  <c r="BC95" i="1" s="1"/>
  <c r="BC123" i="1" s="1"/>
  <c r="AY278" i="1"/>
  <c r="AY251" i="1"/>
  <c r="AT149" i="1"/>
  <c r="AT213" i="1"/>
  <c r="AT286" i="1" s="1"/>
  <c r="AT359" i="1" s="1"/>
  <c r="AT432" i="1" s="1"/>
  <c r="AT505" i="1" s="1"/>
  <c r="AU277" i="1"/>
  <c r="AU250" i="1"/>
  <c r="AN154" i="1"/>
  <c r="AN218" i="1"/>
  <c r="AN291" i="1" s="1"/>
  <c r="AN364" i="1" s="1"/>
  <c r="AN437" i="1" s="1"/>
  <c r="AN510" i="1" s="1"/>
  <c r="AS514" i="1"/>
  <c r="AS524" i="1" s="1"/>
  <c r="AS631" i="1" s="1"/>
  <c r="AS451" i="1"/>
  <c r="AR158" i="1"/>
  <c r="BJ382" i="1"/>
  <c r="BC268" i="1"/>
  <c r="BC241" i="1"/>
  <c r="BC149" i="1"/>
  <c r="BC159" i="1" s="1"/>
  <c r="BC213" i="1"/>
  <c r="AZ396" i="1"/>
  <c r="AZ423" i="1"/>
  <c r="AV278" i="1"/>
  <c r="AV251" i="1"/>
  <c r="BE141" i="1"/>
  <c r="BE187" i="1"/>
  <c r="BE260" i="1" s="1"/>
  <c r="BE333" i="1" s="1"/>
  <c r="BE406" i="1" s="1"/>
  <c r="BE479" i="1" s="1"/>
  <c r="BA277" i="1"/>
  <c r="BA250" i="1"/>
  <c r="BC141" i="1"/>
  <c r="BC187" i="1"/>
  <c r="BC260" i="1" s="1"/>
  <c r="BC333" i="1" s="1"/>
  <c r="BC406" i="1" s="1"/>
  <c r="BC479" i="1" s="1"/>
  <c r="AU149" i="1"/>
  <c r="AU159" i="1" s="1"/>
  <c r="AU213" i="1"/>
  <c r="AU189" i="1"/>
  <c r="AU262" i="1" s="1"/>
  <c r="AU335" i="1" s="1"/>
  <c r="AU408" i="1" s="1"/>
  <c r="AU481" i="1" s="1"/>
  <c r="AU143" i="1"/>
  <c r="AZ208" i="1"/>
  <c r="AY254" i="1"/>
  <c r="AN388" i="1"/>
  <c r="AN415" i="1"/>
  <c r="BW610" i="1" l="1"/>
  <c r="BX564" i="1"/>
  <c r="BX555" i="1"/>
  <c r="BW601" i="1"/>
  <c r="BW635" i="1" s="1"/>
  <c r="BU619" i="1"/>
  <c r="BV573" i="1"/>
  <c r="BA241" i="1"/>
  <c r="AS49" i="1"/>
  <c r="AV315" i="1"/>
  <c r="BB241" i="1"/>
  <c r="AW352" i="1"/>
  <c r="AX199" i="1"/>
  <c r="BB278" i="1"/>
  <c r="AP251" i="1"/>
  <c r="AP151" i="1"/>
  <c r="AP224" i="1" s="1"/>
  <c r="AR153" i="1"/>
  <c r="AY418" i="1"/>
  <c r="AX464" i="1"/>
  <c r="BP190" i="1"/>
  <c r="BO236" i="1"/>
  <c r="AN180" i="1"/>
  <c r="AP414" i="1"/>
  <c r="AP460" i="1" s="1"/>
  <c r="AN214" i="1"/>
  <c r="AN287" i="1" s="1"/>
  <c r="AN360" i="1" s="1"/>
  <c r="AN433" i="1" s="1"/>
  <c r="AN506" i="1" s="1"/>
  <c r="AV234" i="1"/>
  <c r="AP206" i="1"/>
  <c r="AP252" i="1" s="1"/>
  <c r="AY286" i="1"/>
  <c r="AO50" i="1"/>
  <c r="AO78" i="1" s="1"/>
  <c r="AO106" i="1" s="1"/>
  <c r="AO134" i="1" s="1"/>
  <c r="AO180" i="1" s="1"/>
  <c r="BP409" i="1"/>
  <c r="BO455" i="1"/>
  <c r="AP41" i="1"/>
  <c r="AP50" i="1" s="1"/>
  <c r="AP78" i="1" s="1"/>
  <c r="AP106" i="1" s="1"/>
  <c r="AP134" i="1" s="1"/>
  <c r="BP336" i="1"/>
  <c r="BO382" i="1"/>
  <c r="BP263" i="1"/>
  <c r="BO309" i="1"/>
  <c r="AY281" i="1"/>
  <c r="AY423" i="1"/>
  <c r="AY469" i="1" s="1"/>
  <c r="AY345" i="1"/>
  <c r="AV214" i="1"/>
  <c r="AV150" i="1"/>
  <c r="AV160" i="1" s="1"/>
  <c r="AX500" i="1"/>
  <c r="AW546" i="1"/>
  <c r="CC509" i="1"/>
  <c r="CC528" i="1" s="1"/>
  <c r="CB528" i="1"/>
  <c r="AX387" i="1"/>
  <c r="AQ268" i="1"/>
  <c r="AQ341" i="1" s="1"/>
  <c r="AP196" i="1"/>
  <c r="AP269" i="1" s="1"/>
  <c r="BE268" i="1"/>
  <c r="BE341" i="1" s="1"/>
  <c r="AO168" i="1"/>
  <c r="AQ168" i="1"/>
  <c r="AR34" i="1"/>
  <c r="AR43" i="1" s="1"/>
  <c r="BF464" i="1"/>
  <c r="AE100" i="1"/>
  <c r="AE101" i="1" s="1"/>
  <c r="AE102" i="1" s="1"/>
  <c r="AX269" i="1"/>
  <c r="BB286" i="1"/>
  <c r="BB295" i="1" s="1"/>
  <c r="BB305" i="1" s="1"/>
  <c r="AN244" i="1"/>
  <c r="AN271" i="1"/>
  <c r="AP236" i="1"/>
  <c r="AQ43" i="1"/>
  <c r="AQ71" i="1" s="1"/>
  <c r="AQ99" i="1" s="1"/>
  <c r="AQ127" i="1" s="1"/>
  <c r="AV149" i="1"/>
  <c r="AV159" i="1" s="1"/>
  <c r="AS144" i="1"/>
  <c r="AS217" i="1" s="1"/>
  <c r="AS290" i="1" s="1"/>
  <c r="AS363" i="1" s="1"/>
  <c r="AS436" i="1" s="1"/>
  <c r="AS509" i="1" s="1"/>
  <c r="AR204" i="1"/>
  <c r="AR177" i="1"/>
  <c r="AP281" i="1"/>
  <c r="AP354" i="1" s="1"/>
  <c r="AO224" i="1"/>
  <c r="AO161" i="1"/>
  <c r="AN224" i="1"/>
  <c r="AN161" i="1"/>
  <c r="AN225" i="1"/>
  <c r="AN162" i="1"/>
  <c r="AV268" i="1"/>
  <c r="AV341" i="1" s="1"/>
  <c r="AP222" i="1"/>
  <c r="AP159" i="1"/>
  <c r="AO154" i="1"/>
  <c r="AO164" i="1" s="1"/>
  <c r="AP161" i="1"/>
  <c r="AO223" i="1"/>
  <c r="AO296" i="1" s="1"/>
  <c r="AO369" i="1" s="1"/>
  <c r="AO442" i="1" s="1"/>
  <c r="AO160" i="1"/>
  <c r="AQ223" i="1"/>
  <c r="AQ160" i="1"/>
  <c r="AR222" i="1"/>
  <c r="AR159" i="1"/>
  <c r="AT225" i="1"/>
  <c r="AT162" i="1"/>
  <c r="AV297" i="1"/>
  <c r="AU307" i="1"/>
  <c r="AS223" i="1"/>
  <c r="AS160" i="1"/>
  <c r="AP209" i="1"/>
  <c r="AP182" i="1"/>
  <c r="AZ242" i="1"/>
  <c r="AZ269" i="1"/>
  <c r="DH11" i="1"/>
  <c r="DI8" i="1" s="1"/>
  <c r="AB193" i="1" s="1"/>
  <c r="AX286" i="1"/>
  <c r="AX222" i="1"/>
  <c r="AX232" i="1" s="1"/>
  <c r="DI7" i="1"/>
  <c r="DH7" i="1" s="1"/>
  <c r="DI4" i="1" s="1"/>
  <c r="AX351" i="1"/>
  <c r="AX324" i="1"/>
  <c r="AX318" i="1"/>
  <c r="AY272" i="1"/>
  <c r="AU370" i="1"/>
  <c r="AT443" i="1"/>
  <c r="AT453" i="1" s="1"/>
  <c r="AO260" i="1"/>
  <c r="AO233" i="1"/>
  <c r="BA260" i="1"/>
  <c r="AX179" i="1"/>
  <c r="BA150" i="1"/>
  <c r="BA160" i="1" s="1"/>
  <c r="BA214" i="1"/>
  <c r="AY133" i="1"/>
  <c r="AZ133" i="1" s="1"/>
  <c r="AO254" i="1"/>
  <c r="AO281" i="1"/>
  <c r="AW269" i="1"/>
  <c r="AW242" i="1"/>
  <c r="AO396" i="1"/>
  <c r="AO423" i="1"/>
  <c r="BA295" i="1"/>
  <c r="BA305" i="1" s="1"/>
  <c r="BA359" i="1"/>
  <c r="AW537" i="1"/>
  <c r="AX491" i="1"/>
  <c r="AW400" i="1"/>
  <c r="AX354" i="1"/>
  <c r="BG39" i="1"/>
  <c r="BG67" i="1" s="1"/>
  <c r="BG95" i="1" s="1"/>
  <c r="BG123" i="1" s="1"/>
  <c r="BG58" i="1"/>
  <c r="BG86" i="1" s="1"/>
  <c r="BG114" i="1" s="1"/>
  <c r="BG187" i="1" s="1"/>
  <c r="BG260" i="1" s="1"/>
  <c r="BG333" i="1" s="1"/>
  <c r="BG406" i="1" s="1"/>
  <c r="BG479" i="1" s="1"/>
  <c r="AT208" i="1"/>
  <c r="AT254" i="1" s="1"/>
  <c r="AP316" i="1"/>
  <c r="AP343" i="1"/>
  <c r="AZ314" i="1"/>
  <c r="AZ341" i="1"/>
  <c r="AP214" i="1"/>
  <c r="AP287" i="1" s="1"/>
  <c r="AP360" i="1" s="1"/>
  <c r="AP433" i="1" s="1"/>
  <c r="AP506" i="1" s="1"/>
  <c r="AP150" i="1"/>
  <c r="AO272" i="1"/>
  <c r="AO245" i="1"/>
  <c r="AQ42" i="1"/>
  <c r="AQ51" i="1" s="1"/>
  <c r="AR33" i="1"/>
  <c r="AU242" i="1"/>
  <c r="AU269" i="1"/>
  <c r="AO279" i="1"/>
  <c r="AO252" i="1"/>
  <c r="AQ197" i="1"/>
  <c r="AQ170" i="1"/>
  <c r="AN255" i="1"/>
  <c r="AN282" i="1"/>
  <c r="AN473" i="1"/>
  <c r="AN500" i="1"/>
  <c r="AN546" i="1" s="1"/>
  <c r="AN177" i="1"/>
  <c r="AN204" i="1"/>
  <c r="AX360" i="1"/>
  <c r="AX296" i="1"/>
  <c r="AX306" i="1" s="1"/>
  <c r="AP172" i="1"/>
  <c r="AP199" i="1"/>
  <c r="AX396" i="1"/>
  <c r="AX423" i="1"/>
  <c r="AR59" i="1"/>
  <c r="AR87" i="1" s="1"/>
  <c r="AR115" i="1" s="1"/>
  <c r="AS31" i="1"/>
  <c r="AR40" i="1"/>
  <c r="AR68" i="1" s="1"/>
  <c r="AR96" i="1" s="1"/>
  <c r="AR124" i="1" s="1"/>
  <c r="AX261" i="1"/>
  <c r="AX334" i="1" s="1"/>
  <c r="AX234" i="1"/>
  <c r="AO178" i="1"/>
  <c r="AO205" i="1"/>
  <c r="AN195" i="1"/>
  <c r="AN168" i="1"/>
  <c r="AN389" i="1"/>
  <c r="AN416" i="1"/>
  <c r="AQ135" i="1"/>
  <c r="AR117" i="1"/>
  <c r="AR163" i="1" s="1"/>
  <c r="AQ190" i="1"/>
  <c r="AQ263" i="1" s="1"/>
  <c r="AQ336" i="1" s="1"/>
  <c r="AQ409" i="1" s="1"/>
  <c r="AQ482" i="1" s="1"/>
  <c r="AQ126" i="1"/>
  <c r="AU414" i="1"/>
  <c r="AU387" i="1"/>
  <c r="AT416" i="1"/>
  <c r="AT389" i="1"/>
  <c r="AP216" i="1"/>
  <c r="AP289" i="1" s="1"/>
  <c r="AP362" i="1" s="1"/>
  <c r="AP435" i="1" s="1"/>
  <c r="AP508" i="1" s="1"/>
  <c r="AP152" i="1"/>
  <c r="AX16" i="1"/>
  <c r="AX11" i="1"/>
  <c r="AX14" i="1" s="1"/>
  <c r="AZ115" i="1"/>
  <c r="AY161" i="1"/>
  <c r="AY188" i="1"/>
  <c r="AV352" i="1"/>
  <c r="AV325" i="1"/>
  <c r="AO169" i="1"/>
  <c r="AO196" i="1"/>
  <c r="AT177" i="1"/>
  <c r="AT204" i="1"/>
  <c r="AU260" i="1"/>
  <c r="AU333" i="1" s="1"/>
  <c r="AU406" i="1" s="1"/>
  <c r="AU479" i="1" s="1"/>
  <c r="AW286" i="1"/>
  <c r="AW222" i="1"/>
  <c r="AW232" i="1" s="1"/>
  <c r="AS324" i="1"/>
  <c r="AS351" i="1"/>
  <c r="AT195" i="1"/>
  <c r="AT168" i="1"/>
  <c r="AU214" i="1"/>
  <c r="AU150" i="1"/>
  <c r="AU160" i="1" s="1"/>
  <c r="AO213" i="1"/>
  <c r="AO286" i="1" s="1"/>
  <c r="AO359" i="1" s="1"/>
  <c r="AO432" i="1" s="1"/>
  <c r="AO505" i="1" s="1"/>
  <c r="AO149" i="1"/>
  <c r="AN186" i="1"/>
  <c r="AN140" i="1"/>
  <c r="AQ188" i="1"/>
  <c r="AQ142" i="1"/>
  <c r="AY414" i="1"/>
  <c r="AY387" i="1"/>
  <c r="AU325" i="1"/>
  <c r="AU352" i="1"/>
  <c r="AS268" i="1"/>
  <c r="AS241" i="1"/>
  <c r="AZ296" i="1"/>
  <c r="AZ306" i="1" s="1"/>
  <c r="AZ360" i="1"/>
  <c r="AQ70" i="1"/>
  <c r="AR61" i="1"/>
  <c r="AQ79" i="1"/>
  <c r="BF473" i="1"/>
  <c r="BG427" i="1"/>
  <c r="AU251" i="1"/>
  <c r="AU278" i="1"/>
  <c r="AT251" i="1"/>
  <c r="AT278" i="1"/>
  <c r="AM22" i="1"/>
  <c r="AD113" i="1" s="1"/>
  <c r="AT342" i="1"/>
  <c r="AT315" i="1"/>
  <c r="BE259" i="1"/>
  <c r="BE332" i="1" s="1"/>
  <c r="BE405" i="1" s="1"/>
  <c r="BE478" i="1" s="1"/>
  <c r="AY296" i="1"/>
  <c r="AY306" i="1" s="1"/>
  <c r="AY360" i="1"/>
  <c r="BE149" i="1"/>
  <c r="BE159" i="1" s="1"/>
  <c r="BE213" i="1"/>
  <c r="AQ277" i="1"/>
  <c r="AQ350" i="1" s="1"/>
  <c r="AW124" i="1"/>
  <c r="AV170" i="1"/>
  <c r="AV197" i="1"/>
  <c r="AQ205" i="1"/>
  <c r="AQ178" i="1"/>
  <c r="AR196" i="1"/>
  <c r="AR169" i="1"/>
  <c r="AR487" i="1"/>
  <c r="AR533" i="1" s="1"/>
  <c r="AR460" i="1"/>
  <c r="AQ169" i="1"/>
  <c r="AQ196" i="1"/>
  <c r="AV286" i="1"/>
  <c r="AV222" i="1"/>
  <c r="AV232" i="1" s="1"/>
  <c r="AX32" i="1"/>
  <c r="AW60" i="1"/>
  <c r="AW88" i="1" s="1"/>
  <c r="AW116" i="1" s="1"/>
  <c r="AR205" i="1"/>
  <c r="AR178" i="1"/>
  <c r="AP350" i="1"/>
  <c r="AP323" i="1"/>
  <c r="AO401" i="1"/>
  <c r="AO428" i="1"/>
  <c r="AT398" i="1"/>
  <c r="AT425" i="1"/>
  <c r="AW223" i="1"/>
  <c r="AW233" i="1" s="1"/>
  <c r="AW287" i="1"/>
  <c r="AR107" i="1"/>
  <c r="AS89" i="1"/>
  <c r="AR98" i="1"/>
  <c r="AU243" i="1"/>
  <c r="AU270" i="1"/>
  <c r="AV143" i="1"/>
  <c r="AV189" i="1"/>
  <c r="BB341" i="1"/>
  <c r="BB314" i="1"/>
  <c r="AO489" i="1"/>
  <c r="AO535" i="1" s="1"/>
  <c r="AO462" i="1"/>
  <c r="AO241" i="1"/>
  <c r="AO268" i="1"/>
  <c r="AY206" i="1"/>
  <c r="BA278" i="1"/>
  <c r="BA251" i="1"/>
  <c r="AN346" i="1"/>
  <c r="AN319" i="1"/>
  <c r="AR260" i="1"/>
  <c r="BH418" i="1"/>
  <c r="BG464" i="1"/>
  <c r="AR262" i="1"/>
  <c r="AR216" i="1"/>
  <c r="AR289" i="1" s="1"/>
  <c r="AR362" i="1" s="1"/>
  <c r="AR435" i="1" s="1"/>
  <c r="AR508" i="1" s="1"/>
  <c r="AR152" i="1"/>
  <c r="AO171" i="1"/>
  <c r="AO198" i="1"/>
  <c r="AX252" i="1"/>
  <c r="AX279" i="1"/>
  <c r="AR150" i="1"/>
  <c r="AR214" i="1"/>
  <c r="AR287" i="1" s="1"/>
  <c r="AR360" i="1" s="1"/>
  <c r="AR433" i="1" s="1"/>
  <c r="AR506" i="1" s="1"/>
  <c r="BG38" i="1"/>
  <c r="BG57" i="1"/>
  <c r="BG85" i="1" s="1"/>
  <c r="BG113" i="1" s="1"/>
  <c r="AS342" i="1"/>
  <c r="AS315" i="1"/>
  <c r="BF66" i="1"/>
  <c r="BF94" i="1" s="1"/>
  <c r="BF122" i="1" s="1"/>
  <c r="BF47" i="1"/>
  <c r="BF75" i="1" s="1"/>
  <c r="BF103" i="1" s="1"/>
  <c r="BF131" i="1" s="1"/>
  <c r="BF141" i="1"/>
  <c r="BF150" i="1" s="1"/>
  <c r="BF160" i="1" s="1"/>
  <c r="AY315" i="1"/>
  <c r="AY342" i="1"/>
  <c r="AO319" i="1"/>
  <c r="AO346" i="1"/>
  <c r="AS350" i="1"/>
  <c r="AS323" i="1"/>
  <c r="BA242" i="1"/>
  <c r="BA269" i="1"/>
  <c r="AW241" i="1"/>
  <c r="AW268" i="1"/>
  <c r="AP351" i="1"/>
  <c r="AP324" i="1"/>
  <c r="AW250" i="1"/>
  <c r="AW277" i="1"/>
  <c r="BF186" i="1"/>
  <c r="BF259" i="1" s="1"/>
  <c r="BF332" i="1" s="1"/>
  <c r="BF405" i="1" s="1"/>
  <c r="BF478" i="1" s="1"/>
  <c r="BF140" i="1"/>
  <c r="BB359" i="1"/>
  <c r="AX473" i="1"/>
  <c r="AY427" i="1"/>
  <c r="AV350" i="1"/>
  <c r="AV323" i="1"/>
  <c r="BE277" i="1"/>
  <c r="BE250" i="1"/>
  <c r="AT272" i="1"/>
  <c r="AT318" i="1" s="1"/>
  <c r="AU135" i="1"/>
  <c r="AU181" i="1" s="1"/>
  <c r="AU163" i="1"/>
  <c r="AV117" i="1"/>
  <c r="AV163" i="1" s="1"/>
  <c r="AU126" i="1"/>
  <c r="AU172" i="1" s="1"/>
  <c r="AD123" i="1"/>
  <c r="AE123" i="1" s="1"/>
  <c r="AF123" i="1" s="1"/>
  <c r="AX153" i="1"/>
  <c r="BF455" i="1"/>
  <c r="BG445" i="1"/>
  <c r="BU11" i="1"/>
  <c r="BU14" i="1" s="1"/>
  <c r="BV16" i="1"/>
  <c r="BB296" i="1"/>
  <c r="BB306" i="1" s="1"/>
  <c r="BB360" i="1"/>
  <c r="BE196" i="1"/>
  <c r="BE169" i="1"/>
  <c r="BE205" i="1"/>
  <c r="BE178" i="1"/>
  <c r="AU323" i="1"/>
  <c r="AU350" i="1"/>
  <c r="AU286" i="1"/>
  <c r="AU222" i="1"/>
  <c r="AU232" i="1" s="1"/>
  <c r="BF205" i="1"/>
  <c r="BF178" i="1"/>
  <c r="AN471" i="1"/>
  <c r="AN498" i="1"/>
  <c r="AN544" i="1" s="1"/>
  <c r="BD150" i="1"/>
  <c r="BD160" i="1" s="1"/>
  <c r="BD214" i="1"/>
  <c r="AX315" i="1"/>
  <c r="AX342" i="1"/>
  <c r="AQ145" i="1"/>
  <c r="AQ191" i="1"/>
  <c r="AQ264" i="1" s="1"/>
  <c r="AQ337" i="1" s="1"/>
  <c r="AQ410" i="1" s="1"/>
  <c r="AQ483" i="1" s="1"/>
  <c r="BB388" i="1"/>
  <c r="BB415" i="1"/>
  <c r="BA208" i="1"/>
  <c r="AZ254" i="1"/>
  <c r="AX460" i="1"/>
  <c r="AX487" i="1"/>
  <c r="AX533" i="1" s="1"/>
  <c r="AU152" i="1"/>
  <c r="AU162" i="1" s="1"/>
  <c r="AU216" i="1"/>
  <c r="AN280" i="1"/>
  <c r="AN253" i="1"/>
  <c r="AN488" i="1"/>
  <c r="AN534" i="1" s="1"/>
  <c r="AN461" i="1"/>
  <c r="AR206" i="1"/>
  <c r="AR179" i="1"/>
  <c r="BC169" i="1"/>
  <c r="BC196" i="1"/>
  <c r="AX245" i="1"/>
  <c r="AY199" i="1"/>
  <c r="AQ298" i="1"/>
  <c r="AQ235" i="1"/>
  <c r="BA314" i="1"/>
  <c r="BA341" i="1"/>
  <c r="BD205" i="1"/>
  <c r="BD178" i="1"/>
  <c r="AZ222" i="1"/>
  <c r="AZ232" i="1" s="1"/>
  <c r="AZ286" i="1"/>
  <c r="AW398" i="1"/>
  <c r="AW425" i="1"/>
  <c r="BE214" i="1"/>
  <c r="BE150" i="1"/>
  <c r="BE160" i="1" s="1"/>
  <c r="AT49" i="1"/>
  <c r="AS77" i="1"/>
  <c r="AS105" i="1" s="1"/>
  <c r="AS133" i="1" s="1"/>
  <c r="BH58" i="1"/>
  <c r="BH86" i="1" s="1"/>
  <c r="BH114" i="1" s="1"/>
  <c r="BH39" i="1"/>
  <c r="AT222" i="1"/>
  <c r="AT159" i="1"/>
  <c r="BC178" i="1"/>
  <c r="BC205" i="1"/>
  <c r="AT223" i="1"/>
  <c r="AT160" i="1"/>
  <c r="AN233" i="1"/>
  <c r="AN296" i="1"/>
  <c r="BD169" i="1"/>
  <c r="BD196" i="1"/>
  <c r="AZ469" i="1"/>
  <c r="AZ496" i="1"/>
  <c r="AZ542" i="1" s="1"/>
  <c r="BD241" i="1"/>
  <c r="BD268" i="1"/>
  <c r="AQ441" i="1"/>
  <c r="AQ378" i="1"/>
  <c r="AZ324" i="1"/>
  <c r="AZ351" i="1"/>
  <c r="AY295" i="1"/>
  <c r="AY305" i="1" s="1"/>
  <c r="AY359" i="1"/>
  <c r="AP319" i="1"/>
  <c r="AP346" i="1"/>
  <c r="BD277" i="1"/>
  <c r="BD250" i="1"/>
  <c r="BA350" i="1"/>
  <c r="BA323" i="1"/>
  <c r="AV351" i="1"/>
  <c r="AV324" i="1"/>
  <c r="BC222" i="1"/>
  <c r="BC232" i="1" s="1"/>
  <c r="BC286" i="1"/>
  <c r="AY324" i="1"/>
  <c r="AY351" i="1"/>
  <c r="AX12" i="1"/>
  <c r="AX15" i="1" s="1"/>
  <c r="AY9" i="1"/>
  <c r="AS162" i="1"/>
  <c r="AS225" i="1"/>
  <c r="AO235" i="1"/>
  <c r="AO298" i="1"/>
  <c r="AQ325" i="1"/>
  <c r="AQ352" i="1"/>
  <c r="BD222" i="1"/>
  <c r="BD232" i="1" s="1"/>
  <c r="BD286" i="1"/>
  <c r="AR226" i="1"/>
  <c r="AS153" i="1"/>
  <c r="AP309" i="1"/>
  <c r="AP372" i="1"/>
  <c r="BF196" i="1"/>
  <c r="BF169" i="1"/>
  <c r="BB226" i="1"/>
  <c r="BA236" i="1"/>
  <c r="BC323" i="1"/>
  <c r="BC350" i="1"/>
  <c r="BB351" i="1"/>
  <c r="BB324" i="1"/>
  <c r="BC150" i="1"/>
  <c r="BC160" i="1" s="1"/>
  <c r="BC214" i="1"/>
  <c r="BC341" i="1"/>
  <c r="BC314" i="1"/>
  <c r="BK382" i="1"/>
  <c r="AS158" i="1"/>
  <c r="AN227" i="1"/>
  <c r="AN164" i="1"/>
  <c r="AP218" i="1"/>
  <c r="AP291" i="1" s="1"/>
  <c r="AP364" i="1" s="1"/>
  <c r="AP437" i="1" s="1"/>
  <c r="AP510" i="1" s="1"/>
  <c r="AP154" i="1"/>
  <c r="BB323" i="1"/>
  <c r="BB350" i="1"/>
  <c r="AQ299" i="1"/>
  <c r="AV415" i="1"/>
  <c r="AV388" i="1"/>
  <c r="BV619" i="1" l="1"/>
  <c r="BW573" i="1"/>
  <c r="BX601" i="1"/>
  <c r="BX635" i="1" s="1"/>
  <c r="BY555" i="1"/>
  <c r="BY564" i="1"/>
  <c r="BX610" i="1"/>
  <c r="AS34" i="1"/>
  <c r="BG141" i="1"/>
  <c r="AR62" i="1"/>
  <c r="AR90" i="1" s="1"/>
  <c r="AR118" i="1" s="1"/>
  <c r="AP69" i="1"/>
  <c r="AP97" i="1" s="1"/>
  <c r="AP125" i="1" s="1"/>
  <c r="AQ41" i="1"/>
  <c r="AR41" i="1" s="1"/>
  <c r="AP327" i="1"/>
  <c r="AY496" i="1"/>
  <c r="AY542" i="1" s="1"/>
  <c r="AP487" i="1"/>
  <c r="AP533" i="1" s="1"/>
  <c r="AQ314" i="1"/>
  <c r="AY464" i="1"/>
  <c r="AZ418" i="1"/>
  <c r="AQ236" i="1"/>
  <c r="AO207" i="1"/>
  <c r="AO280" i="1" s="1"/>
  <c r="AY500" i="1"/>
  <c r="AX546" i="1"/>
  <c r="AV287" i="1"/>
  <c r="AV223" i="1"/>
  <c r="AV233" i="1" s="1"/>
  <c r="AY391" i="1"/>
  <c r="AZ345" i="1"/>
  <c r="AY327" i="1"/>
  <c r="AZ281" i="1"/>
  <c r="BQ409" i="1"/>
  <c r="BP455" i="1"/>
  <c r="BQ263" i="1"/>
  <c r="BP309" i="1"/>
  <c r="AP279" i="1"/>
  <c r="AP352" i="1" s="1"/>
  <c r="BQ336" i="1"/>
  <c r="BP382" i="1"/>
  <c r="AV314" i="1"/>
  <c r="AY179" i="1"/>
  <c r="AP242" i="1"/>
  <c r="BE314" i="1"/>
  <c r="AQ52" i="1"/>
  <c r="AQ80" i="1" s="1"/>
  <c r="AQ108" i="1" s="1"/>
  <c r="AQ136" i="1" s="1"/>
  <c r="AQ182" i="1" s="1"/>
  <c r="BQ190" i="1"/>
  <c r="BP236" i="1"/>
  <c r="AO227" i="1"/>
  <c r="AO300" i="1" s="1"/>
  <c r="AN344" i="1"/>
  <c r="AN317" i="1"/>
  <c r="AB211" i="1"/>
  <c r="AB215" i="1"/>
  <c r="AB213" i="1"/>
  <c r="AB171" i="1"/>
  <c r="AQ323" i="1"/>
  <c r="AR277" i="1"/>
  <c r="AR250" i="1"/>
  <c r="AB210" i="1"/>
  <c r="AB212" i="1"/>
  <c r="AB216" i="1"/>
  <c r="AB172" i="1"/>
  <c r="AE103" i="1"/>
  <c r="AB214" i="1"/>
  <c r="AR225" i="1"/>
  <c r="AR162" i="1"/>
  <c r="AP223" i="1"/>
  <c r="AP160" i="1"/>
  <c r="AW297" i="1"/>
  <c r="AV307" i="1"/>
  <c r="AP232" i="1"/>
  <c r="AP295" i="1"/>
  <c r="AP225" i="1"/>
  <c r="AP162" i="1"/>
  <c r="AO222" i="1"/>
  <c r="AO159" i="1"/>
  <c r="AR295" i="1"/>
  <c r="AR232" i="1"/>
  <c r="AN298" i="1"/>
  <c r="AN235" i="1"/>
  <c r="AV370" i="1"/>
  <c r="AU380" i="1"/>
  <c r="AQ296" i="1"/>
  <c r="AQ233" i="1"/>
  <c r="AR223" i="1"/>
  <c r="AR160" i="1"/>
  <c r="AN297" i="1"/>
  <c r="AN234" i="1"/>
  <c r="AT298" i="1"/>
  <c r="AT235" i="1"/>
  <c r="AP255" i="1"/>
  <c r="AP282" i="1"/>
  <c r="AO297" i="1"/>
  <c r="AO234" i="1"/>
  <c r="AS296" i="1"/>
  <c r="AS233" i="1"/>
  <c r="AP234" i="1"/>
  <c r="AP297" i="1"/>
  <c r="BG48" i="1"/>
  <c r="BG76" i="1" s="1"/>
  <c r="BG104" i="1" s="1"/>
  <c r="BG132" i="1" s="1"/>
  <c r="BG178" i="1" s="1"/>
  <c r="AZ342" i="1"/>
  <c r="AZ315" i="1"/>
  <c r="AO333" i="1"/>
  <c r="AO306" i="1"/>
  <c r="AU443" i="1"/>
  <c r="AT516" i="1"/>
  <c r="AZ272" i="1"/>
  <c r="AY318" i="1"/>
  <c r="AX397" i="1"/>
  <c r="AX424" i="1"/>
  <c r="AX295" i="1"/>
  <c r="AX305" i="1" s="1"/>
  <c r="AX359" i="1"/>
  <c r="BF214" i="1"/>
  <c r="BF223" i="1" s="1"/>
  <c r="BF233" i="1" s="1"/>
  <c r="AW315" i="1"/>
  <c r="AW342" i="1"/>
  <c r="AO327" i="1"/>
  <c r="AO354" i="1"/>
  <c r="AO496" i="1"/>
  <c r="AO542" i="1" s="1"/>
  <c r="AO469" i="1"/>
  <c r="AY354" i="1"/>
  <c r="AX400" i="1"/>
  <c r="BA287" i="1"/>
  <c r="BA223" i="1"/>
  <c r="BA233" i="1" s="1"/>
  <c r="AY491" i="1"/>
  <c r="AX537" i="1"/>
  <c r="BA432" i="1"/>
  <c r="BA368" i="1"/>
  <c r="BA378" i="1" s="1"/>
  <c r="BA333" i="1"/>
  <c r="AT281" i="1"/>
  <c r="AT327" i="1" s="1"/>
  <c r="AQ181" i="1"/>
  <c r="AQ208" i="1"/>
  <c r="AQ151" i="1"/>
  <c r="AQ215" i="1"/>
  <c r="AQ288" i="1" s="1"/>
  <c r="AQ361" i="1" s="1"/>
  <c r="AQ434" i="1" s="1"/>
  <c r="AQ507" i="1" s="1"/>
  <c r="AO269" i="1"/>
  <c r="AO242" i="1"/>
  <c r="AX469" i="1"/>
  <c r="AX496" i="1"/>
  <c r="AX542" i="1" s="1"/>
  <c r="BH427" i="1"/>
  <c r="BG473" i="1"/>
  <c r="AQ261" i="1"/>
  <c r="AS117" i="1"/>
  <c r="AS163" i="1" s="1"/>
  <c r="AR135" i="1"/>
  <c r="AR190" i="1"/>
  <c r="AR263" i="1" s="1"/>
  <c r="AR336" i="1" s="1"/>
  <c r="AR409" i="1" s="1"/>
  <c r="AR482" i="1" s="1"/>
  <c r="AR126" i="1"/>
  <c r="AO352" i="1"/>
  <c r="AO325" i="1"/>
  <c r="AO318" i="1"/>
  <c r="AO345" i="1"/>
  <c r="AS341" i="1"/>
  <c r="AS314" i="1"/>
  <c r="AU425" i="1"/>
  <c r="AU398" i="1"/>
  <c r="AW359" i="1"/>
  <c r="AW295" i="1"/>
  <c r="AW305" i="1" s="1"/>
  <c r="AV398" i="1"/>
  <c r="AV425" i="1"/>
  <c r="AN489" i="1"/>
  <c r="AN535" i="1" s="1"/>
  <c r="AN462" i="1"/>
  <c r="AR70" i="1"/>
  <c r="AS61" i="1"/>
  <c r="AR79" i="1"/>
  <c r="AN213" i="1"/>
  <c r="AN286" i="1" s="1"/>
  <c r="AN359" i="1" s="1"/>
  <c r="AN432" i="1" s="1"/>
  <c r="AN505" i="1" s="1"/>
  <c r="AN149" i="1"/>
  <c r="AU287" i="1"/>
  <c r="AU223" i="1"/>
  <c r="AU233" i="1" s="1"/>
  <c r="AY261" i="1"/>
  <c r="AY334" i="1" s="1"/>
  <c r="AY234" i="1"/>
  <c r="AT462" i="1"/>
  <c r="AT489" i="1"/>
  <c r="AT535" i="1" s="1"/>
  <c r="AN355" i="1"/>
  <c r="AN328" i="1"/>
  <c r="AU315" i="1"/>
  <c r="AU342" i="1"/>
  <c r="AZ414" i="1"/>
  <c r="AZ387" i="1"/>
  <c r="AT351" i="1"/>
  <c r="AT324" i="1"/>
  <c r="AR170" i="1"/>
  <c r="AR197" i="1"/>
  <c r="AX369" i="1"/>
  <c r="AX379" i="1" s="1"/>
  <c r="AX433" i="1"/>
  <c r="AP272" i="1"/>
  <c r="AP245" i="1"/>
  <c r="AV126" i="1"/>
  <c r="AV172" i="1" s="1"/>
  <c r="AY487" i="1"/>
  <c r="AY533" i="1" s="1"/>
  <c r="AY460" i="1"/>
  <c r="AN259" i="1"/>
  <c r="AT241" i="1"/>
  <c r="AT268" i="1"/>
  <c r="AT277" i="1"/>
  <c r="AT250" i="1"/>
  <c r="BA115" i="1"/>
  <c r="AZ161" i="1"/>
  <c r="AZ188" i="1"/>
  <c r="AU487" i="1"/>
  <c r="AU533" i="1" s="1"/>
  <c r="AU460" i="1"/>
  <c r="AN241" i="1"/>
  <c r="AN268" i="1"/>
  <c r="AT31" i="1"/>
  <c r="AS40" i="1"/>
  <c r="AS68" i="1" s="1"/>
  <c r="AS96" i="1" s="1"/>
  <c r="AS124" i="1" s="1"/>
  <c r="AS59" i="1"/>
  <c r="AS87" i="1" s="1"/>
  <c r="AS115" i="1" s="1"/>
  <c r="AN277" i="1"/>
  <c r="AN250" i="1"/>
  <c r="AS33" i="1"/>
  <c r="AR42" i="1"/>
  <c r="AR51" i="1" s="1"/>
  <c r="AP416" i="1"/>
  <c r="AP389" i="1"/>
  <c r="AX407" i="1"/>
  <c r="AX480" i="1" s="1"/>
  <c r="AU324" i="1"/>
  <c r="AU351" i="1"/>
  <c r="AZ433" i="1"/>
  <c r="AZ369" i="1"/>
  <c r="AZ379" i="1" s="1"/>
  <c r="AS397" i="1"/>
  <c r="AS424" i="1"/>
  <c r="AQ172" i="1"/>
  <c r="AQ199" i="1"/>
  <c r="AO278" i="1"/>
  <c r="AO251" i="1"/>
  <c r="AR142" i="1"/>
  <c r="AR188" i="1"/>
  <c r="AR261" i="1" s="1"/>
  <c r="AR334" i="1" s="1"/>
  <c r="AR407" i="1" s="1"/>
  <c r="AR480" i="1" s="1"/>
  <c r="AQ270" i="1"/>
  <c r="AQ243" i="1"/>
  <c r="AY388" i="1"/>
  <c r="AY415" i="1"/>
  <c r="AX352" i="1"/>
  <c r="AX325" i="1"/>
  <c r="BG186" i="1"/>
  <c r="BG259" i="1" s="1"/>
  <c r="BG332" i="1" s="1"/>
  <c r="BG405" i="1" s="1"/>
  <c r="BG478" i="1" s="1"/>
  <c r="BG140" i="1"/>
  <c r="AR333" i="1"/>
  <c r="AO341" i="1"/>
  <c r="AO314" i="1"/>
  <c r="AV152" i="1"/>
  <c r="AV162" i="1" s="1"/>
  <c r="AV216" i="1"/>
  <c r="AW314" i="1"/>
  <c r="AW341" i="1"/>
  <c r="BF149" i="1"/>
  <c r="BF159" i="1" s="1"/>
  <c r="BF213" i="1"/>
  <c r="BA315" i="1"/>
  <c r="BA342" i="1"/>
  <c r="BH38" i="1"/>
  <c r="BH57" i="1"/>
  <c r="BH85" i="1" s="1"/>
  <c r="BH113" i="1" s="1"/>
  <c r="AT89" i="1"/>
  <c r="AS98" i="1"/>
  <c r="AS107" i="1"/>
  <c r="BB432" i="1"/>
  <c r="BB368" i="1"/>
  <c r="BB378" i="1" s="1"/>
  <c r="AS415" i="1"/>
  <c r="AS388" i="1"/>
  <c r="AP424" i="1"/>
  <c r="AP397" i="1"/>
  <c r="BG47" i="1"/>
  <c r="BG75" i="1" s="1"/>
  <c r="BG103" i="1" s="1"/>
  <c r="BG131" i="1" s="1"/>
  <c r="BG66" i="1"/>
  <c r="BG94" i="1" s="1"/>
  <c r="BG122" i="1" s="1"/>
  <c r="AV387" i="1"/>
  <c r="AV414" i="1"/>
  <c r="AN392" i="1"/>
  <c r="AN419" i="1"/>
  <c r="AP396" i="1"/>
  <c r="AP423" i="1"/>
  <c r="AV295" i="1"/>
  <c r="AV305" i="1" s="1"/>
  <c r="AV359" i="1"/>
  <c r="AQ278" i="1"/>
  <c r="AQ251" i="1"/>
  <c r="AV423" i="1"/>
  <c r="AV396" i="1"/>
  <c r="AW350" i="1"/>
  <c r="AW323" i="1"/>
  <c r="AO244" i="1"/>
  <c r="AO271" i="1"/>
  <c r="AU316" i="1"/>
  <c r="AU343" i="1"/>
  <c r="AW296" i="1"/>
  <c r="AW306" i="1" s="1"/>
  <c r="AW360" i="1"/>
  <c r="AV243" i="1"/>
  <c r="AV270" i="1"/>
  <c r="BE222" i="1"/>
  <c r="BE232" i="1" s="1"/>
  <c r="BE286" i="1"/>
  <c r="AV262" i="1"/>
  <c r="AZ427" i="1"/>
  <c r="AY473" i="1"/>
  <c r="AS423" i="1"/>
  <c r="AS396" i="1"/>
  <c r="BF204" i="1"/>
  <c r="BF177" i="1"/>
  <c r="AR335" i="1"/>
  <c r="BA351" i="1"/>
  <c r="BA324" i="1"/>
  <c r="AR278" i="1"/>
  <c r="AR251" i="1"/>
  <c r="AT388" i="1"/>
  <c r="AT415" i="1"/>
  <c r="BE323" i="1"/>
  <c r="BE350" i="1"/>
  <c r="AO501" i="1"/>
  <c r="AO547" i="1" s="1"/>
  <c r="AO474" i="1"/>
  <c r="AO419" i="1"/>
  <c r="AO392" i="1"/>
  <c r="BF168" i="1"/>
  <c r="BF195" i="1"/>
  <c r="AY279" i="1"/>
  <c r="AY252" i="1"/>
  <c r="BB387" i="1"/>
  <c r="BB414" i="1"/>
  <c r="AP207" i="1"/>
  <c r="AP180" i="1"/>
  <c r="AT471" i="1"/>
  <c r="AT498" i="1"/>
  <c r="AT544" i="1" s="1"/>
  <c r="AW189" i="1"/>
  <c r="AW262" i="1" s="1"/>
  <c r="AW335" i="1" s="1"/>
  <c r="AW408" i="1" s="1"/>
  <c r="AW481" i="1" s="1"/>
  <c r="AW143" i="1"/>
  <c r="AQ242" i="1"/>
  <c r="AQ269" i="1"/>
  <c r="AX124" i="1"/>
  <c r="AW197" i="1"/>
  <c r="AW170" i="1"/>
  <c r="AY433" i="1"/>
  <c r="AY369" i="1"/>
  <c r="AY379" i="1" s="1"/>
  <c r="AP342" i="1"/>
  <c r="AP315" i="1"/>
  <c r="BH464" i="1"/>
  <c r="BI418" i="1"/>
  <c r="AZ206" i="1"/>
  <c r="BA133" i="1"/>
  <c r="AZ179" i="1"/>
  <c r="AP171" i="1"/>
  <c r="AP198" i="1"/>
  <c r="AY32" i="1"/>
  <c r="AX60" i="1"/>
  <c r="AX88" i="1" s="1"/>
  <c r="AX116" i="1" s="1"/>
  <c r="AR242" i="1"/>
  <c r="AR269" i="1"/>
  <c r="AV135" i="1"/>
  <c r="AV181" i="1" s="1"/>
  <c r="AT345" i="1"/>
  <c r="AT418" i="1" s="1"/>
  <c r="AW117" i="1"/>
  <c r="AW163" i="1" s="1"/>
  <c r="AY153" i="1"/>
  <c r="BH445" i="1"/>
  <c r="BG455" i="1"/>
  <c r="BW16" i="1"/>
  <c r="BV11" i="1"/>
  <c r="BV14" i="1" s="1"/>
  <c r="BE251" i="1"/>
  <c r="BE278" i="1"/>
  <c r="BE242" i="1"/>
  <c r="BE269" i="1"/>
  <c r="BB433" i="1"/>
  <c r="BB369" i="1"/>
  <c r="BB379" i="1" s="1"/>
  <c r="BE387" i="1"/>
  <c r="BE414" i="1"/>
  <c r="BC396" i="1"/>
  <c r="BC423" i="1"/>
  <c r="AW471" i="1"/>
  <c r="AW498" i="1"/>
  <c r="AW544" i="1" s="1"/>
  <c r="AN300" i="1"/>
  <c r="AN237" i="1"/>
  <c r="BB397" i="1"/>
  <c r="BB424" i="1"/>
  <c r="BF269" i="1"/>
  <c r="BF242" i="1"/>
  <c r="AQ425" i="1"/>
  <c r="AQ398" i="1"/>
  <c r="AS235" i="1"/>
  <c r="AS298" i="1"/>
  <c r="AY397" i="1"/>
  <c r="AY424" i="1"/>
  <c r="AQ173" i="1"/>
  <c r="AQ200" i="1"/>
  <c r="AN306" i="1"/>
  <c r="AN369" i="1"/>
  <c r="AT295" i="1"/>
  <c r="AT232" i="1"/>
  <c r="BH67" i="1"/>
  <c r="BH95" i="1" s="1"/>
  <c r="BH123" i="1" s="1"/>
  <c r="BH48" i="1"/>
  <c r="BH76" i="1" s="1"/>
  <c r="BH104" i="1" s="1"/>
  <c r="BH132" i="1" s="1"/>
  <c r="AU225" i="1"/>
  <c r="AU235" i="1" s="1"/>
  <c r="AU289" i="1"/>
  <c r="AX388" i="1"/>
  <c r="AX415" i="1"/>
  <c r="AU359" i="1"/>
  <c r="AU295" i="1"/>
  <c r="AU305" i="1" s="1"/>
  <c r="AQ514" i="1"/>
  <c r="AQ524" i="1" s="1"/>
  <c r="AQ631" i="1" s="1"/>
  <c r="AQ451" i="1"/>
  <c r="BD269" i="1"/>
  <c r="BD242" i="1"/>
  <c r="BI39" i="1"/>
  <c r="BI58" i="1"/>
  <c r="BI86" i="1" s="1"/>
  <c r="BI114" i="1" s="1"/>
  <c r="BA414" i="1"/>
  <c r="BA387" i="1"/>
  <c r="AY245" i="1"/>
  <c r="AZ199" i="1"/>
  <c r="BF278" i="1"/>
  <c r="BF251" i="1"/>
  <c r="AT158" i="1"/>
  <c r="AU158" i="1" s="1"/>
  <c r="AV158" i="1" s="1"/>
  <c r="AW158" i="1" s="1"/>
  <c r="AX158" i="1" s="1"/>
  <c r="AY158" i="1" s="1"/>
  <c r="AZ158" i="1" s="1"/>
  <c r="BA158" i="1" s="1"/>
  <c r="BB158" i="1" s="1"/>
  <c r="BC158" i="1" s="1"/>
  <c r="BD158" i="1" s="1"/>
  <c r="BE158" i="1" s="1"/>
  <c r="BF158" i="1" s="1"/>
  <c r="BG158" i="1" s="1"/>
  <c r="BH158" i="1" s="1"/>
  <c r="BI158" i="1" s="1"/>
  <c r="BJ158" i="1" s="1"/>
  <c r="BK158" i="1" s="1"/>
  <c r="BL158" i="1" s="1"/>
  <c r="BM158" i="1" s="1"/>
  <c r="BN158" i="1" s="1"/>
  <c r="BO158" i="1" s="1"/>
  <c r="BP158" i="1" s="1"/>
  <c r="BQ158" i="1" s="1"/>
  <c r="BR158" i="1" s="1"/>
  <c r="BS158" i="1" s="1"/>
  <c r="BT158" i="1" s="1"/>
  <c r="BU158" i="1" s="1"/>
  <c r="BV158" i="1" s="1"/>
  <c r="BW158" i="1" s="1"/>
  <c r="BX158" i="1" s="1"/>
  <c r="BY158" i="1" s="1"/>
  <c r="BZ158" i="1" s="1"/>
  <c r="CA158" i="1" s="1"/>
  <c r="CB158" i="1" s="1"/>
  <c r="CC158" i="1" s="1"/>
  <c r="BL382" i="1"/>
  <c r="AV488" i="1"/>
  <c r="AV534" i="1" s="1"/>
  <c r="AV461" i="1"/>
  <c r="BD323" i="1"/>
  <c r="BD350" i="1"/>
  <c r="AZ397" i="1"/>
  <c r="AZ424" i="1"/>
  <c r="AS206" i="1"/>
  <c r="AS179" i="1"/>
  <c r="AZ295" i="1"/>
  <c r="AZ305" i="1" s="1"/>
  <c r="AZ359" i="1"/>
  <c r="AN326" i="1"/>
  <c r="AN353" i="1"/>
  <c r="BB208" i="1"/>
  <c r="BA254" i="1"/>
  <c r="AU396" i="1"/>
  <c r="AU423" i="1"/>
  <c r="AQ371" i="1"/>
  <c r="AQ308" i="1"/>
  <c r="AP400" i="1"/>
  <c r="AP427" i="1"/>
  <c r="BC414" i="1"/>
  <c r="BC387" i="1"/>
  <c r="BG169" i="1"/>
  <c r="BG196" i="1"/>
  <c r="AS226" i="1"/>
  <c r="AO371" i="1"/>
  <c r="AO308" i="1"/>
  <c r="BC295" i="1"/>
  <c r="BC305" i="1" s="1"/>
  <c r="BC359" i="1"/>
  <c r="AT296" i="1"/>
  <c r="AT233" i="1"/>
  <c r="AU49" i="1"/>
  <c r="AT77" i="1"/>
  <c r="AT105" i="1" s="1"/>
  <c r="BB488" i="1"/>
  <c r="BB534" i="1" s="1"/>
  <c r="BB461" i="1"/>
  <c r="BD223" i="1"/>
  <c r="BD233" i="1" s="1"/>
  <c r="BD287" i="1"/>
  <c r="AY368" i="1"/>
  <c r="AY378" i="1" s="1"/>
  <c r="AY432" i="1"/>
  <c r="BH141" i="1"/>
  <c r="BH187" i="1"/>
  <c r="BH260" i="1" s="1"/>
  <c r="BH333" i="1" s="1"/>
  <c r="BH406" i="1" s="1"/>
  <c r="BH479" i="1" s="1"/>
  <c r="AQ372" i="1"/>
  <c r="AQ309" i="1"/>
  <c r="AQ387" i="1"/>
  <c r="AQ414" i="1"/>
  <c r="BC223" i="1"/>
  <c r="BC233" i="1" s="1"/>
  <c r="BC287" i="1"/>
  <c r="AP382" i="1"/>
  <c r="AP445" i="1"/>
  <c r="AR299" i="1"/>
  <c r="AQ423" i="1"/>
  <c r="AQ396" i="1"/>
  <c r="AO237" i="1"/>
  <c r="BC278" i="1"/>
  <c r="BC251" i="1"/>
  <c r="AS62" i="1"/>
  <c r="AS90" i="1" s="1"/>
  <c r="AS118" i="1" s="1"/>
  <c r="AT34" i="1"/>
  <c r="AS43" i="1"/>
  <c r="AR279" i="1"/>
  <c r="AR252" i="1"/>
  <c r="BB423" i="1"/>
  <c r="BB396" i="1"/>
  <c r="AZ9" i="1"/>
  <c r="AY12" i="1"/>
  <c r="AY15" i="1" s="1"/>
  <c r="BE223" i="1"/>
  <c r="BE233" i="1" s="1"/>
  <c r="BE287" i="1"/>
  <c r="AR71" i="1"/>
  <c r="AR99" i="1" s="1"/>
  <c r="AR127" i="1" s="1"/>
  <c r="AR52" i="1"/>
  <c r="AR80" i="1" s="1"/>
  <c r="AR108" i="1" s="1"/>
  <c r="AR136" i="1" s="1"/>
  <c r="BC242" i="1"/>
  <c r="BC269" i="1"/>
  <c r="BG214" i="1"/>
  <c r="BG150" i="1"/>
  <c r="BG160" i="1" s="1"/>
  <c r="AP164" i="1"/>
  <c r="AP227" i="1"/>
  <c r="BA423" i="1"/>
  <c r="BA396" i="1"/>
  <c r="BD278" i="1"/>
  <c r="BD251" i="1"/>
  <c r="BB236" i="1"/>
  <c r="BC226" i="1"/>
  <c r="BD295" i="1"/>
  <c r="BD305" i="1" s="1"/>
  <c r="BD359" i="1"/>
  <c r="AO515" i="1"/>
  <c r="AV424" i="1"/>
  <c r="AV397" i="1"/>
  <c r="AP392" i="1"/>
  <c r="AP419" i="1"/>
  <c r="AQ209" i="1"/>
  <c r="BD341" i="1"/>
  <c r="BD314" i="1"/>
  <c r="AR191" i="1"/>
  <c r="AR264" i="1" s="1"/>
  <c r="AR337" i="1" s="1"/>
  <c r="AR410" i="1" s="1"/>
  <c r="AR483" i="1" s="1"/>
  <c r="AR145" i="1"/>
  <c r="AQ154" i="1"/>
  <c r="AQ218" i="1"/>
  <c r="AQ291" i="1" s="1"/>
  <c r="AQ364" i="1" s="1"/>
  <c r="AQ437" i="1" s="1"/>
  <c r="AQ510" i="1" s="1"/>
  <c r="BZ564" i="1" l="1"/>
  <c r="BY610" i="1"/>
  <c r="BY601" i="1"/>
  <c r="BY635" i="1" s="1"/>
  <c r="BZ555" i="1"/>
  <c r="BW619" i="1"/>
  <c r="BX573" i="1"/>
  <c r="AQ69" i="1"/>
  <c r="AQ97" i="1" s="1"/>
  <c r="AQ125" i="1" s="1"/>
  <c r="AQ50" i="1"/>
  <c r="AQ78" i="1" s="1"/>
  <c r="AQ106" i="1" s="1"/>
  <c r="AQ134" i="1" s="1"/>
  <c r="AO253" i="1"/>
  <c r="AZ464" i="1"/>
  <c r="BA418" i="1"/>
  <c r="BA464" i="1" s="1"/>
  <c r="BG205" i="1"/>
  <c r="AP325" i="1"/>
  <c r="BA345" i="1"/>
  <c r="AZ391" i="1"/>
  <c r="BR263" i="1"/>
  <c r="BQ309" i="1"/>
  <c r="BA281" i="1"/>
  <c r="AZ327" i="1"/>
  <c r="AV296" i="1"/>
  <c r="AV306" i="1" s="1"/>
  <c r="AV360" i="1"/>
  <c r="BR190" i="1"/>
  <c r="BQ236" i="1"/>
  <c r="BF287" i="1"/>
  <c r="BF360" i="1" s="1"/>
  <c r="BR336" i="1"/>
  <c r="BQ382" i="1"/>
  <c r="BR409" i="1"/>
  <c r="BQ455" i="1"/>
  <c r="AY546" i="1"/>
  <c r="AZ500" i="1"/>
  <c r="AN390" i="1"/>
  <c r="AN417" i="1"/>
  <c r="AR323" i="1"/>
  <c r="AR350" i="1"/>
  <c r="AQ224" i="1"/>
  <c r="AQ161" i="1"/>
  <c r="AN370" i="1"/>
  <c r="AN307" i="1"/>
  <c r="AO295" i="1"/>
  <c r="AO232" i="1"/>
  <c r="AP370" i="1"/>
  <c r="AP307" i="1"/>
  <c r="AN222" i="1"/>
  <c r="AN159" i="1"/>
  <c r="AR296" i="1"/>
  <c r="AR233" i="1"/>
  <c r="AP305" i="1"/>
  <c r="AP368" i="1"/>
  <c r="AU516" i="1"/>
  <c r="AT526" i="1"/>
  <c r="AT633" i="1" s="1"/>
  <c r="AQ306" i="1"/>
  <c r="AQ369" i="1"/>
  <c r="AV443" i="1"/>
  <c r="AU453" i="1"/>
  <c r="AO370" i="1"/>
  <c r="AO307" i="1"/>
  <c r="AW370" i="1"/>
  <c r="AV380" i="1"/>
  <c r="AP355" i="1"/>
  <c r="AP328" i="1"/>
  <c r="AW307" i="1"/>
  <c r="AX297" i="1"/>
  <c r="AN308" i="1"/>
  <c r="AN371" i="1"/>
  <c r="AP296" i="1"/>
  <c r="AP233" i="1"/>
  <c r="AP235" i="1"/>
  <c r="AP298" i="1"/>
  <c r="AT308" i="1"/>
  <c r="AT371" i="1"/>
  <c r="AR368" i="1"/>
  <c r="AR305" i="1"/>
  <c r="AS369" i="1"/>
  <c r="AS306" i="1"/>
  <c r="AR298" i="1"/>
  <c r="AR235" i="1"/>
  <c r="AT354" i="1"/>
  <c r="AT400" i="1" s="1"/>
  <c r="AZ415" i="1"/>
  <c r="AZ388" i="1"/>
  <c r="AX368" i="1"/>
  <c r="AX378" i="1" s="1"/>
  <c r="AX432" i="1"/>
  <c r="AX470" i="1"/>
  <c r="AX497" i="1"/>
  <c r="AX543" i="1" s="1"/>
  <c r="AZ318" i="1"/>
  <c r="BA272" i="1"/>
  <c r="AO406" i="1"/>
  <c r="AO479" i="1" s="1"/>
  <c r="AO379" i="1"/>
  <c r="BA360" i="1"/>
  <c r="BA296" i="1"/>
  <c r="BA306" i="1" s="1"/>
  <c r="AY400" i="1"/>
  <c r="AZ354" i="1"/>
  <c r="AR236" i="1"/>
  <c r="AO400" i="1"/>
  <c r="AO427" i="1"/>
  <c r="BA406" i="1"/>
  <c r="BA479" i="1" s="1"/>
  <c r="AW415" i="1"/>
  <c r="AW388" i="1"/>
  <c r="BA505" i="1"/>
  <c r="BA514" i="1" s="1"/>
  <c r="BA524" i="1" s="1"/>
  <c r="BA631" i="1" s="1"/>
  <c r="BA441" i="1"/>
  <c r="BA451" i="1" s="1"/>
  <c r="AY537" i="1"/>
  <c r="AZ491" i="1"/>
  <c r="AW126" i="1"/>
  <c r="AW172" i="1" s="1"/>
  <c r="AV471" i="1"/>
  <c r="AV498" i="1"/>
  <c r="AV544" i="1" s="1"/>
  <c r="AR181" i="1"/>
  <c r="AR208" i="1"/>
  <c r="AP462" i="1"/>
  <c r="AP489" i="1"/>
  <c r="AP535" i="1" s="1"/>
  <c r="AN314" i="1"/>
  <c r="AN341" i="1"/>
  <c r="AT323" i="1"/>
  <c r="AT350" i="1"/>
  <c r="AT424" i="1"/>
  <c r="AT397" i="1"/>
  <c r="AS387" i="1"/>
  <c r="AS414" i="1"/>
  <c r="AS126" i="1"/>
  <c r="AS190" i="1"/>
  <c r="AS263" i="1" s="1"/>
  <c r="AS336" i="1" s="1"/>
  <c r="AS409" i="1" s="1"/>
  <c r="AS482" i="1" s="1"/>
  <c r="AS135" i="1"/>
  <c r="AT40" i="1"/>
  <c r="AT68" i="1" s="1"/>
  <c r="AT96" i="1" s="1"/>
  <c r="AU31" i="1"/>
  <c r="AT59" i="1"/>
  <c r="AT87" i="1" s="1"/>
  <c r="AR151" i="1"/>
  <c r="AR215" i="1"/>
  <c r="AR288" i="1" s="1"/>
  <c r="AR361" i="1" s="1"/>
  <c r="AR434" i="1" s="1"/>
  <c r="AR507" i="1" s="1"/>
  <c r="AZ506" i="1"/>
  <c r="AZ515" i="1" s="1"/>
  <c r="AZ525" i="1" s="1"/>
  <c r="AZ632" i="1" s="1"/>
  <c r="AZ442" i="1"/>
  <c r="AZ452" i="1" s="1"/>
  <c r="AT314" i="1"/>
  <c r="AT341" i="1"/>
  <c r="AO391" i="1"/>
  <c r="AO418" i="1"/>
  <c r="AQ343" i="1"/>
  <c r="AQ316" i="1"/>
  <c r="AU424" i="1"/>
  <c r="AU397" i="1"/>
  <c r="AS42" i="1"/>
  <c r="AS51" i="1" s="1"/>
  <c r="AT33" i="1"/>
  <c r="AP345" i="1"/>
  <c r="AP318" i="1"/>
  <c r="AZ487" i="1"/>
  <c r="AZ533" i="1" s="1"/>
  <c r="AZ460" i="1"/>
  <c r="AT61" i="1"/>
  <c r="AS70" i="1"/>
  <c r="AS79" i="1"/>
  <c r="AW432" i="1"/>
  <c r="AW368" i="1"/>
  <c r="AW378" i="1" s="1"/>
  <c r="AQ334" i="1"/>
  <c r="AO342" i="1"/>
  <c r="AO315" i="1"/>
  <c r="AO351" i="1"/>
  <c r="AO324" i="1"/>
  <c r="AX506" i="1"/>
  <c r="AX515" i="1" s="1"/>
  <c r="AX525" i="1" s="1"/>
  <c r="AX632" i="1" s="1"/>
  <c r="AX442" i="1"/>
  <c r="AX452" i="1" s="1"/>
  <c r="AU388" i="1"/>
  <c r="AU415" i="1"/>
  <c r="AQ245" i="1"/>
  <c r="AQ272" i="1"/>
  <c r="AN350" i="1"/>
  <c r="AN323" i="1"/>
  <c r="AZ261" i="1"/>
  <c r="AZ334" i="1" s="1"/>
  <c r="AZ234" i="1"/>
  <c r="AN332" i="1"/>
  <c r="AY407" i="1"/>
  <c r="AY480" i="1" s="1"/>
  <c r="AO425" i="1"/>
  <c r="AO398" i="1"/>
  <c r="BH473" i="1"/>
  <c r="BI427" i="1"/>
  <c r="AS188" i="1"/>
  <c r="AS261" i="1" s="1"/>
  <c r="AS334" i="1" s="1"/>
  <c r="AS407" i="1" s="1"/>
  <c r="AS480" i="1" s="1"/>
  <c r="AS142" i="1"/>
  <c r="AR243" i="1"/>
  <c r="AR270" i="1"/>
  <c r="AR199" i="1"/>
  <c r="AR172" i="1"/>
  <c r="AQ254" i="1"/>
  <c r="AQ281" i="1"/>
  <c r="AS497" i="1"/>
  <c r="AS543" i="1" s="1"/>
  <c r="AS470" i="1"/>
  <c r="AS197" i="1"/>
  <c r="AS170" i="1"/>
  <c r="BA188" i="1"/>
  <c r="BA161" i="1"/>
  <c r="BB115" i="1"/>
  <c r="AN428" i="1"/>
  <c r="AN401" i="1"/>
  <c r="AU296" i="1"/>
  <c r="AU306" i="1" s="1"/>
  <c r="AU360" i="1"/>
  <c r="AU471" i="1"/>
  <c r="AU498" i="1"/>
  <c r="AU544" i="1" s="1"/>
  <c r="AW152" i="1"/>
  <c r="AW162" i="1" s="1"/>
  <c r="AW216" i="1"/>
  <c r="BI464" i="1"/>
  <c r="BJ418" i="1"/>
  <c r="BA397" i="1"/>
  <c r="BA424" i="1"/>
  <c r="AS496" i="1"/>
  <c r="AS542" i="1" s="1"/>
  <c r="AS469" i="1"/>
  <c r="AQ351" i="1"/>
  <c r="AQ324" i="1"/>
  <c r="AP470" i="1"/>
  <c r="AP497" i="1"/>
  <c r="AP543" i="1" s="1"/>
  <c r="AT107" i="1"/>
  <c r="AT98" i="1"/>
  <c r="AU89" i="1"/>
  <c r="BF286" i="1"/>
  <c r="BF222" i="1"/>
  <c r="BF232" i="1" s="1"/>
  <c r="AX143" i="1"/>
  <c r="AX189" i="1"/>
  <c r="AX262" i="1" s="1"/>
  <c r="AX335" i="1" s="1"/>
  <c r="AX408" i="1" s="1"/>
  <c r="AX481" i="1" s="1"/>
  <c r="AY442" i="1"/>
  <c r="AY452" i="1" s="1"/>
  <c r="AY506" i="1"/>
  <c r="AY515" i="1" s="1"/>
  <c r="AY525" i="1" s="1"/>
  <c r="AY632" i="1" s="1"/>
  <c r="BE423" i="1"/>
  <c r="BE396" i="1"/>
  <c r="BE359" i="1"/>
  <c r="BE295" i="1"/>
  <c r="BE305" i="1" s="1"/>
  <c r="AO344" i="1"/>
  <c r="AO317" i="1"/>
  <c r="AV460" i="1"/>
  <c r="AV487" i="1"/>
  <c r="AV533" i="1" s="1"/>
  <c r="BB441" i="1"/>
  <c r="BB451" i="1" s="1"/>
  <c r="BB505" i="1"/>
  <c r="BB514" i="1" s="1"/>
  <c r="BB524" i="1" s="1"/>
  <c r="BB631" i="1" s="1"/>
  <c r="AO387" i="1"/>
  <c r="AO414" i="1"/>
  <c r="AZ252" i="1"/>
  <c r="AZ279" i="1"/>
  <c r="AU416" i="1"/>
  <c r="AU389" i="1"/>
  <c r="AN492" i="1"/>
  <c r="AN538" i="1" s="1"/>
  <c r="AN465" i="1"/>
  <c r="AY325" i="1"/>
  <c r="AY352" i="1"/>
  <c r="AY60" i="1"/>
  <c r="AY88" i="1" s="1"/>
  <c r="AY116" i="1" s="1"/>
  <c r="AZ32" i="1"/>
  <c r="AR408" i="1"/>
  <c r="AR481" i="1" s="1"/>
  <c r="AW387" i="1"/>
  <c r="AW414" i="1"/>
  <c r="AS461" i="1"/>
  <c r="AS488" i="1"/>
  <c r="AS534" i="1" s="1"/>
  <c r="AP244" i="1"/>
  <c r="AP271" i="1"/>
  <c r="AW243" i="1"/>
  <c r="AW270" i="1"/>
  <c r="BF241" i="1"/>
  <c r="BF268" i="1"/>
  <c r="AT488" i="1"/>
  <c r="AT534" i="1" s="1"/>
  <c r="AT461" i="1"/>
  <c r="AV343" i="1"/>
  <c r="AV316" i="1"/>
  <c r="AV432" i="1"/>
  <c r="AV368" i="1"/>
  <c r="AV378" i="1" s="1"/>
  <c r="BG168" i="1"/>
  <c r="BG195" i="1"/>
  <c r="AQ198" i="1"/>
  <c r="AQ171" i="1"/>
  <c r="BH140" i="1"/>
  <c r="BH186" i="1"/>
  <c r="BH259" i="1" s="1"/>
  <c r="BH332" i="1" s="1"/>
  <c r="BH405" i="1" s="1"/>
  <c r="BH478" i="1" s="1"/>
  <c r="AR406" i="1"/>
  <c r="AR479" i="1" s="1"/>
  <c r="AX425" i="1"/>
  <c r="AX398" i="1"/>
  <c r="AY124" i="1"/>
  <c r="AX197" i="1"/>
  <c r="AX170" i="1"/>
  <c r="AP253" i="1"/>
  <c r="AP280" i="1"/>
  <c r="BA427" i="1"/>
  <c r="BA473" i="1" s="1"/>
  <c r="AZ473" i="1"/>
  <c r="AW423" i="1"/>
  <c r="AW396" i="1"/>
  <c r="BG177" i="1"/>
  <c r="BG204" i="1"/>
  <c r="AQ207" i="1"/>
  <c r="AQ180" i="1"/>
  <c r="BH47" i="1"/>
  <c r="BH75" i="1" s="1"/>
  <c r="BH103" i="1" s="1"/>
  <c r="BH131" i="1" s="1"/>
  <c r="BH66" i="1"/>
  <c r="BH94" i="1" s="1"/>
  <c r="BH122" i="1" s="1"/>
  <c r="BG149" i="1"/>
  <c r="BG159" i="1" s="1"/>
  <c r="BG213" i="1"/>
  <c r="AY488" i="1"/>
  <c r="AY534" i="1" s="1"/>
  <c r="AY461" i="1"/>
  <c r="AR342" i="1"/>
  <c r="AR315" i="1"/>
  <c r="AP415" i="1"/>
  <c r="AP388" i="1"/>
  <c r="AQ342" i="1"/>
  <c r="AQ315" i="1"/>
  <c r="BB487" i="1"/>
  <c r="BB533" i="1" s="1"/>
  <c r="BB460" i="1"/>
  <c r="AW433" i="1"/>
  <c r="AW369" i="1"/>
  <c r="AW379" i="1" s="1"/>
  <c r="AP496" i="1"/>
  <c r="AP542" i="1" s="1"/>
  <c r="AP469" i="1"/>
  <c r="AR50" i="1"/>
  <c r="AR78" i="1" s="1"/>
  <c r="AR106" i="1" s="1"/>
  <c r="AR134" i="1" s="1"/>
  <c r="AR69" i="1"/>
  <c r="AR97" i="1" s="1"/>
  <c r="AR125" i="1" s="1"/>
  <c r="AS41" i="1"/>
  <c r="BI38" i="1"/>
  <c r="BI57" i="1"/>
  <c r="BI85" i="1" s="1"/>
  <c r="BI113" i="1" s="1"/>
  <c r="AO353" i="1"/>
  <c r="AO326" i="1"/>
  <c r="BB133" i="1"/>
  <c r="BA206" i="1"/>
  <c r="BA179" i="1"/>
  <c r="AO465" i="1"/>
  <c r="AO492" i="1"/>
  <c r="AO538" i="1" s="1"/>
  <c r="AR351" i="1"/>
  <c r="AR324" i="1"/>
  <c r="BF250" i="1"/>
  <c r="BF277" i="1"/>
  <c r="AV335" i="1"/>
  <c r="AV469" i="1"/>
  <c r="AV496" i="1"/>
  <c r="AV542" i="1" s="1"/>
  <c r="BA415" i="1"/>
  <c r="BA388" i="1"/>
  <c r="AV225" i="1"/>
  <c r="AV235" i="1" s="1"/>
  <c r="AV289" i="1"/>
  <c r="AT391" i="1"/>
  <c r="AX117" i="1"/>
  <c r="AX163" i="1" s="1"/>
  <c r="AW135" i="1"/>
  <c r="AW181" i="1" s="1"/>
  <c r="AT464" i="1"/>
  <c r="AT491" i="1"/>
  <c r="AZ153" i="1"/>
  <c r="BI445" i="1"/>
  <c r="BH455" i="1"/>
  <c r="BX16" i="1"/>
  <c r="BW11" i="1"/>
  <c r="BE342" i="1"/>
  <c r="BE315" i="1"/>
  <c r="BE351" i="1"/>
  <c r="BE324" i="1"/>
  <c r="BB506" i="1"/>
  <c r="BB515" i="1" s="1"/>
  <c r="BB525" i="1" s="1"/>
  <c r="BB632" i="1" s="1"/>
  <c r="BB442" i="1"/>
  <c r="BB452" i="1" s="1"/>
  <c r="BE460" i="1"/>
  <c r="BE487" i="1"/>
  <c r="BE533" i="1" s="1"/>
  <c r="AS52" i="1"/>
  <c r="AS80" i="1" s="1"/>
  <c r="AS108" i="1" s="1"/>
  <c r="AS136" i="1" s="1"/>
  <c r="AS71" i="1"/>
  <c r="AS99" i="1" s="1"/>
  <c r="AS127" i="1" s="1"/>
  <c r="BG269" i="1"/>
  <c r="BG242" i="1"/>
  <c r="BA487" i="1"/>
  <c r="BA533" i="1" s="1"/>
  <c r="BA460" i="1"/>
  <c r="BD342" i="1"/>
  <c r="BD315" i="1"/>
  <c r="AT368" i="1"/>
  <c r="AT305" i="1"/>
  <c r="AP492" i="1"/>
  <c r="AP538" i="1" s="1"/>
  <c r="AP465" i="1"/>
  <c r="AP237" i="1"/>
  <c r="AP300" i="1"/>
  <c r="BC315" i="1"/>
  <c r="BC342" i="1"/>
  <c r="AT43" i="1"/>
  <c r="AU34" i="1"/>
  <c r="AT62" i="1"/>
  <c r="AT90" i="1" s="1"/>
  <c r="AT118" i="1" s="1"/>
  <c r="AP518" i="1"/>
  <c r="AP528" i="1" s="1"/>
  <c r="AP635" i="1" s="1"/>
  <c r="AP455" i="1"/>
  <c r="AS299" i="1"/>
  <c r="BG251" i="1"/>
  <c r="BG278" i="1"/>
  <c r="BI187" i="1"/>
  <c r="BI260" i="1" s="1"/>
  <c r="BI333" i="1" s="1"/>
  <c r="BI406" i="1" s="1"/>
  <c r="BI479" i="1" s="1"/>
  <c r="BI141" i="1"/>
  <c r="AN442" i="1"/>
  <c r="AN379" i="1"/>
  <c r="BB470" i="1"/>
  <c r="BB497" i="1"/>
  <c r="BB543" i="1" s="1"/>
  <c r="AQ471" i="1"/>
  <c r="AQ498" i="1"/>
  <c r="AQ544" i="1" s="1"/>
  <c r="AR218" i="1"/>
  <c r="AR291" i="1" s="1"/>
  <c r="AR364" i="1" s="1"/>
  <c r="AR437" i="1" s="1"/>
  <c r="AR510" i="1" s="1"/>
  <c r="AR154" i="1"/>
  <c r="BC296" i="1"/>
  <c r="BC306" i="1" s="1"/>
  <c r="BC360" i="1"/>
  <c r="AY505" i="1"/>
  <c r="AY514" i="1" s="1"/>
  <c r="AY524" i="1" s="1"/>
  <c r="AY631" i="1" s="1"/>
  <c r="AY441" i="1"/>
  <c r="AY451" i="1" s="1"/>
  <c r="AT306" i="1"/>
  <c r="AT369" i="1"/>
  <c r="BC208" i="1"/>
  <c r="BB254" i="1"/>
  <c r="AZ470" i="1"/>
  <c r="AZ497" i="1"/>
  <c r="AZ543" i="1" s="1"/>
  <c r="AZ245" i="1"/>
  <c r="BA199" i="1"/>
  <c r="BJ39" i="1"/>
  <c r="BJ58" i="1"/>
  <c r="BJ86" i="1" s="1"/>
  <c r="BJ114" i="1" s="1"/>
  <c r="AS191" i="1"/>
  <c r="AS264" i="1" s="1"/>
  <c r="AS337" i="1" s="1"/>
  <c r="AS410" i="1" s="1"/>
  <c r="AS483" i="1" s="1"/>
  <c r="AS145" i="1"/>
  <c r="BD360" i="1"/>
  <c r="BD296" i="1"/>
  <c r="BD306" i="1" s="1"/>
  <c r="BC368" i="1"/>
  <c r="BC378" i="1" s="1"/>
  <c r="BC432" i="1"/>
  <c r="AZ432" i="1"/>
  <c r="AZ368" i="1"/>
  <c r="AZ378" i="1" s="1"/>
  <c r="AP398" i="1"/>
  <c r="AP425" i="1"/>
  <c r="BI67" i="1"/>
  <c r="BI95" i="1" s="1"/>
  <c r="BI123" i="1" s="1"/>
  <c r="BI48" i="1"/>
  <c r="BI76" i="1" s="1"/>
  <c r="BI104" i="1" s="1"/>
  <c r="BI132" i="1" s="1"/>
  <c r="AU432" i="1"/>
  <c r="AU368" i="1"/>
  <c r="AU378" i="1" s="1"/>
  <c r="BD414" i="1"/>
  <c r="BD387" i="1"/>
  <c r="AV497" i="1"/>
  <c r="AV543" i="1" s="1"/>
  <c r="AV470" i="1"/>
  <c r="BD324" i="1"/>
  <c r="BD351" i="1"/>
  <c r="AZ12" i="1"/>
  <c r="AZ15" i="1" s="1"/>
  <c r="BA9" i="1"/>
  <c r="AQ445" i="1"/>
  <c r="AQ382" i="1"/>
  <c r="AP473" i="1"/>
  <c r="AP500" i="1"/>
  <c r="AP546" i="1" s="1"/>
  <c r="AN399" i="1"/>
  <c r="AN426" i="1"/>
  <c r="BF351" i="1"/>
  <c r="BF324" i="1"/>
  <c r="AN373" i="1"/>
  <c r="AN310" i="1"/>
  <c r="AQ496" i="1"/>
  <c r="AQ542" i="1" s="1"/>
  <c r="AQ469" i="1"/>
  <c r="BH150" i="1"/>
  <c r="BH160" i="1" s="1"/>
  <c r="BH214" i="1"/>
  <c r="AQ282" i="1"/>
  <c r="AQ255" i="1"/>
  <c r="BD432" i="1"/>
  <c r="BD368" i="1"/>
  <c r="BD378" i="1" s="1"/>
  <c r="AR209" i="1"/>
  <c r="AR182" i="1"/>
  <c r="BC460" i="1"/>
  <c r="BC487" i="1"/>
  <c r="BC533" i="1" s="1"/>
  <c r="AQ444" i="1"/>
  <c r="AQ381" i="1"/>
  <c r="AS252" i="1"/>
  <c r="AS279" i="1"/>
  <c r="AX488" i="1"/>
  <c r="AX534" i="1" s="1"/>
  <c r="AX461" i="1"/>
  <c r="BH178" i="1"/>
  <c r="BH205" i="1"/>
  <c r="AY470" i="1"/>
  <c r="AY497" i="1"/>
  <c r="AY543" i="1" s="1"/>
  <c r="BB469" i="1"/>
  <c r="BB496" i="1"/>
  <c r="BB542" i="1" s="1"/>
  <c r="AQ227" i="1"/>
  <c r="AQ164" i="1"/>
  <c r="BA496" i="1"/>
  <c r="BA542" i="1" s="1"/>
  <c r="BA469" i="1"/>
  <c r="AR200" i="1"/>
  <c r="AR173" i="1"/>
  <c r="BC351" i="1"/>
  <c r="BC324" i="1"/>
  <c r="AU496" i="1"/>
  <c r="AU542" i="1" s="1"/>
  <c r="AU469" i="1"/>
  <c r="BH196" i="1"/>
  <c r="BH169" i="1"/>
  <c r="AQ273" i="1"/>
  <c r="AQ246" i="1"/>
  <c r="BF315" i="1"/>
  <c r="BF342" i="1"/>
  <c r="BD226" i="1"/>
  <c r="BC236" i="1"/>
  <c r="BE296" i="1"/>
  <c r="BE306" i="1" s="1"/>
  <c r="BE360" i="1"/>
  <c r="AR352" i="1"/>
  <c r="AR325" i="1"/>
  <c r="AQ487" i="1"/>
  <c r="AQ533" i="1" s="1"/>
  <c r="AQ460" i="1"/>
  <c r="AV49" i="1"/>
  <c r="AU77" i="1"/>
  <c r="AU105" i="1" s="1"/>
  <c r="AO444" i="1"/>
  <c r="AO381" i="1"/>
  <c r="BD423" i="1"/>
  <c r="BD396" i="1"/>
  <c r="AU362" i="1"/>
  <c r="AU298" i="1"/>
  <c r="AU308" i="1" s="1"/>
  <c r="AS308" i="1"/>
  <c r="AS371" i="1"/>
  <c r="BC469" i="1"/>
  <c r="BC496" i="1"/>
  <c r="BC542" i="1" s="1"/>
  <c r="BG287" i="1"/>
  <c r="BG223" i="1"/>
  <c r="BG233" i="1" s="1"/>
  <c r="AO373" i="1"/>
  <c r="AO310" i="1"/>
  <c r="AR372" i="1"/>
  <c r="AR309" i="1"/>
  <c r="AT537" i="1" l="1"/>
  <c r="AT564" i="1"/>
  <c r="AT610" i="1" s="1"/>
  <c r="AT644" i="1" s="1"/>
  <c r="BY573" i="1"/>
  <c r="BX619" i="1"/>
  <c r="BZ601" i="1"/>
  <c r="BZ635" i="1" s="1"/>
  <c r="CA555" i="1"/>
  <c r="BZ610" i="1"/>
  <c r="CA564" i="1"/>
  <c r="BF296" i="1"/>
  <c r="BF306" i="1" s="1"/>
  <c r="AV433" i="1"/>
  <c r="AV369" i="1"/>
  <c r="AV379" i="1" s="1"/>
  <c r="AZ546" i="1"/>
  <c r="BA500" i="1"/>
  <c r="BA546" i="1" s="1"/>
  <c r="BS409" i="1"/>
  <c r="BR455" i="1"/>
  <c r="BS263" i="1"/>
  <c r="BR309" i="1"/>
  <c r="BA327" i="1"/>
  <c r="BB281" i="1"/>
  <c r="BS190" i="1"/>
  <c r="BR236" i="1"/>
  <c r="BS336" i="1"/>
  <c r="BR382" i="1"/>
  <c r="BA391" i="1"/>
  <c r="BB345" i="1"/>
  <c r="AS236" i="1"/>
  <c r="AN463" i="1"/>
  <c r="AN490" i="1"/>
  <c r="AN536" i="1" s="1"/>
  <c r="AT427" i="1"/>
  <c r="AT500" i="1" s="1"/>
  <c r="AR396" i="1"/>
  <c r="AR423" i="1"/>
  <c r="AR224" i="1"/>
  <c r="AR161" i="1"/>
  <c r="AP371" i="1"/>
  <c r="AP308" i="1"/>
  <c r="AN295" i="1"/>
  <c r="AN232" i="1"/>
  <c r="AP369" i="1"/>
  <c r="AP306" i="1"/>
  <c r="AW443" i="1"/>
  <c r="AV453" i="1"/>
  <c r="AN381" i="1"/>
  <c r="AN444" i="1"/>
  <c r="AQ442" i="1"/>
  <c r="AQ379" i="1"/>
  <c r="AR371" i="1"/>
  <c r="AR308" i="1"/>
  <c r="AP443" i="1"/>
  <c r="AP380" i="1"/>
  <c r="AY297" i="1"/>
  <c r="AX307" i="1"/>
  <c r="AO443" i="1"/>
  <c r="AO380" i="1"/>
  <c r="AS379" i="1"/>
  <c r="AS442" i="1"/>
  <c r="AV516" i="1"/>
  <c r="AU526" i="1"/>
  <c r="AU633" i="1" s="1"/>
  <c r="AO305" i="1"/>
  <c r="AO368" i="1"/>
  <c r="AP378" i="1"/>
  <c r="AP441" i="1"/>
  <c r="AR441" i="1"/>
  <c r="AR378" i="1"/>
  <c r="AP428" i="1"/>
  <c r="AP401" i="1"/>
  <c r="AN443" i="1"/>
  <c r="AN380" i="1"/>
  <c r="AT444" i="1"/>
  <c r="AT381" i="1"/>
  <c r="AX370" i="1"/>
  <c r="AW380" i="1"/>
  <c r="AR369" i="1"/>
  <c r="AR306" i="1"/>
  <c r="AQ297" i="1"/>
  <c r="AQ234" i="1"/>
  <c r="AZ461" i="1"/>
  <c r="AZ488" i="1"/>
  <c r="AZ534" i="1" s="1"/>
  <c r="AO525" i="1"/>
  <c r="AO632" i="1" s="1"/>
  <c r="AO452" i="1"/>
  <c r="BB272" i="1"/>
  <c r="BA318" i="1"/>
  <c r="AX441" i="1"/>
  <c r="AX451" i="1" s="1"/>
  <c r="AX505" i="1"/>
  <c r="AX514" i="1" s="1"/>
  <c r="AX524" i="1" s="1"/>
  <c r="AX631" i="1" s="1"/>
  <c r="AO473" i="1"/>
  <c r="AO500" i="1"/>
  <c r="AO546" i="1" s="1"/>
  <c r="AW488" i="1"/>
  <c r="AW534" i="1" s="1"/>
  <c r="AW461" i="1"/>
  <c r="AZ537" i="1"/>
  <c r="BA491" i="1"/>
  <c r="AZ400" i="1"/>
  <c r="BA354" i="1"/>
  <c r="BW14" i="1"/>
  <c r="BA369" i="1"/>
  <c r="BA379" i="1" s="1"/>
  <c r="BA433" i="1"/>
  <c r="AU433" i="1"/>
  <c r="AU369" i="1"/>
  <c r="AU379" i="1" s="1"/>
  <c r="AS270" i="1"/>
  <c r="AS243" i="1"/>
  <c r="AR245" i="1"/>
  <c r="AR272" i="1"/>
  <c r="AU461" i="1"/>
  <c r="AU488" i="1"/>
  <c r="AU534" i="1" s="1"/>
  <c r="AQ389" i="1"/>
  <c r="AQ416" i="1"/>
  <c r="AN405" i="1"/>
  <c r="AN478" i="1" s="1"/>
  <c r="AO388" i="1"/>
  <c r="AO415" i="1"/>
  <c r="AS487" i="1"/>
  <c r="AS533" i="1" s="1"/>
  <c r="AS460" i="1"/>
  <c r="AR343" i="1"/>
  <c r="AR316" i="1"/>
  <c r="AZ407" i="1"/>
  <c r="AZ480" i="1" s="1"/>
  <c r="AQ407" i="1"/>
  <c r="AQ480" i="1" s="1"/>
  <c r="AO464" i="1"/>
  <c r="AO491" i="1"/>
  <c r="AO537" i="1" s="1"/>
  <c r="AO498" i="1"/>
  <c r="AO544" i="1" s="1"/>
  <c r="AO471" i="1"/>
  <c r="AP418" i="1"/>
  <c r="AP391" i="1"/>
  <c r="AV31" i="1"/>
  <c r="AU40" i="1"/>
  <c r="AU68" i="1" s="1"/>
  <c r="AU96" i="1" s="1"/>
  <c r="AU59" i="1"/>
  <c r="AU87" i="1" s="1"/>
  <c r="AR281" i="1"/>
  <c r="AR254" i="1"/>
  <c r="BJ427" i="1"/>
  <c r="BI473" i="1"/>
  <c r="AN474" i="1"/>
  <c r="AN501" i="1"/>
  <c r="AN547" i="1" s="1"/>
  <c r="AS151" i="1"/>
  <c r="AS215" i="1"/>
  <c r="AS288" i="1" s="1"/>
  <c r="AS361" i="1" s="1"/>
  <c r="AS434" i="1" s="1"/>
  <c r="AS507" i="1" s="1"/>
  <c r="AN396" i="1"/>
  <c r="AN423" i="1"/>
  <c r="AW505" i="1"/>
  <c r="AW514" i="1" s="1"/>
  <c r="AW524" i="1" s="1"/>
  <c r="AW631" i="1" s="1"/>
  <c r="AW441" i="1"/>
  <c r="AW451" i="1" s="1"/>
  <c r="AU33" i="1"/>
  <c r="AT42" i="1"/>
  <c r="AT51" i="1" s="1"/>
  <c r="AT387" i="1"/>
  <c r="AT414" i="1"/>
  <c r="AT497" i="1"/>
  <c r="AT543" i="1" s="1"/>
  <c r="AT470" i="1"/>
  <c r="BB161" i="1"/>
  <c r="BC115" i="1"/>
  <c r="BB188" i="1"/>
  <c r="AQ318" i="1"/>
  <c r="AQ345" i="1"/>
  <c r="AS181" i="1"/>
  <c r="AS208" i="1"/>
  <c r="AT396" i="1"/>
  <c r="AT423" i="1"/>
  <c r="AQ354" i="1"/>
  <c r="AQ327" i="1"/>
  <c r="AO424" i="1"/>
  <c r="AO397" i="1"/>
  <c r="BA261" i="1"/>
  <c r="BA334" i="1" s="1"/>
  <c r="BA234" i="1"/>
  <c r="BB546" i="1"/>
  <c r="BC500" i="1"/>
  <c r="AT70" i="1"/>
  <c r="AU61" i="1"/>
  <c r="AT79" i="1"/>
  <c r="AU497" i="1"/>
  <c r="AU543" i="1" s="1"/>
  <c r="AU470" i="1"/>
  <c r="AS199" i="1"/>
  <c r="AS172" i="1"/>
  <c r="AN414" i="1"/>
  <c r="AN387" i="1"/>
  <c r="AY117" i="1"/>
  <c r="AY163" i="1" s="1"/>
  <c r="BI66" i="1"/>
  <c r="BI94" i="1" s="1"/>
  <c r="BI122" i="1" s="1"/>
  <c r="BI47" i="1"/>
  <c r="BI75" i="1" s="1"/>
  <c r="BI103" i="1" s="1"/>
  <c r="BI131" i="1" s="1"/>
  <c r="BH168" i="1"/>
  <c r="BH195" i="1"/>
  <c r="AP344" i="1"/>
  <c r="AP317" i="1"/>
  <c r="AY398" i="1"/>
  <c r="AY425" i="1"/>
  <c r="AZ325" i="1"/>
  <c r="AZ352" i="1"/>
  <c r="AQ415" i="1"/>
  <c r="AQ388" i="1"/>
  <c r="AP488" i="1"/>
  <c r="AP534" i="1" s="1"/>
  <c r="AP461" i="1"/>
  <c r="BH204" i="1"/>
  <c r="BH177" i="1"/>
  <c r="BH149" i="1"/>
  <c r="BH159" i="1" s="1"/>
  <c r="BH213" i="1"/>
  <c r="AV389" i="1"/>
  <c r="AV416" i="1"/>
  <c r="AO390" i="1"/>
  <c r="AO417" i="1"/>
  <c r="BA497" i="1"/>
  <c r="BA543" i="1" s="1"/>
  <c r="BA470" i="1"/>
  <c r="AV505" i="1"/>
  <c r="AV514" i="1" s="1"/>
  <c r="AV524" i="1" s="1"/>
  <c r="AV631" i="1" s="1"/>
  <c r="AV441" i="1"/>
  <c r="AV451" i="1" s="1"/>
  <c r="AV408" i="1"/>
  <c r="AV481" i="1" s="1"/>
  <c r="BA252" i="1"/>
  <c r="BA279" i="1"/>
  <c r="AP326" i="1"/>
  <c r="AP353" i="1"/>
  <c r="AO460" i="1"/>
  <c r="AO487" i="1"/>
  <c r="AO533" i="1" s="1"/>
  <c r="BE496" i="1"/>
  <c r="BE542" i="1" s="1"/>
  <c r="BE469" i="1"/>
  <c r="AV298" i="1"/>
  <c r="AV308" i="1" s="1"/>
  <c r="AV362" i="1"/>
  <c r="BF350" i="1"/>
  <c r="BF323" i="1"/>
  <c r="BC133" i="1"/>
  <c r="BB179" i="1"/>
  <c r="BB206" i="1"/>
  <c r="AS50" i="1"/>
  <c r="AS78" i="1" s="1"/>
  <c r="AS106" i="1" s="1"/>
  <c r="AS134" i="1" s="1"/>
  <c r="AS69" i="1"/>
  <c r="AS97" i="1" s="1"/>
  <c r="AS125" i="1" s="1"/>
  <c r="AT41" i="1"/>
  <c r="AW442" i="1"/>
  <c r="AW452" i="1" s="1"/>
  <c r="AW506" i="1"/>
  <c r="AW515" i="1" s="1"/>
  <c r="AW525" i="1" s="1"/>
  <c r="AW632" i="1" s="1"/>
  <c r="AR415" i="1"/>
  <c r="AR388" i="1"/>
  <c r="AQ280" i="1"/>
  <c r="AQ253" i="1"/>
  <c r="AQ244" i="1"/>
  <c r="AQ271" i="1"/>
  <c r="BE432" i="1"/>
  <c r="BE368" i="1"/>
  <c r="BE378" i="1" s="1"/>
  <c r="AX216" i="1"/>
  <c r="AX152" i="1"/>
  <c r="AX162" i="1" s="1"/>
  <c r="BK418" i="1"/>
  <c r="BJ464" i="1"/>
  <c r="AR198" i="1"/>
  <c r="AR171" i="1"/>
  <c r="BG250" i="1"/>
  <c r="BG277" i="1"/>
  <c r="BG268" i="1"/>
  <c r="BG241" i="1"/>
  <c r="BF341" i="1"/>
  <c r="BF314" i="1"/>
  <c r="AW460" i="1"/>
  <c r="AW487" i="1"/>
  <c r="AW533" i="1" s="1"/>
  <c r="AQ397" i="1"/>
  <c r="AQ424" i="1"/>
  <c r="AW496" i="1"/>
  <c r="AW542" i="1" s="1"/>
  <c r="AW469" i="1"/>
  <c r="AY143" i="1"/>
  <c r="AY189" i="1"/>
  <c r="AY262" i="1" s="1"/>
  <c r="AY335" i="1" s="1"/>
  <c r="AY408" i="1" s="1"/>
  <c r="AY481" i="1" s="1"/>
  <c r="AO426" i="1"/>
  <c r="AO399" i="1"/>
  <c r="AR180" i="1"/>
  <c r="AR207" i="1"/>
  <c r="AX243" i="1"/>
  <c r="AX270" i="1"/>
  <c r="AX471" i="1"/>
  <c r="AX498" i="1"/>
  <c r="AX544" i="1" s="1"/>
  <c r="BF295" i="1"/>
  <c r="BF305" i="1" s="1"/>
  <c r="BF359" i="1"/>
  <c r="AW225" i="1"/>
  <c r="AW235" i="1" s="1"/>
  <c r="AW289" i="1"/>
  <c r="BI140" i="1"/>
  <c r="BI186" i="1"/>
  <c r="BI259" i="1" s="1"/>
  <c r="BI332" i="1" s="1"/>
  <c r="BI405" i="1" s="1"/>
  <c r="BI478" i="1" s="1"/>
  <c r="AU489" i="1"/>
  <c r="AU535" i="1" s="1"/>
  <c r="AU462" i="1"/>
  <c r="BA488" i="1"/>
  <c r="BA534" i="1" s="1"/>
  <c r="BA461" i="1"/>
  <c r="AR397" i="1"/>
  <c r="AR424" i="1"/>
  <c r="BJ38" i="1"/>
  <c r="BJ57" i="1"/>
  <c r="BJ85" i="1" s="1"/>
  <c r="BJ113" i="1" s="1"/>
  <c r="BG222" i="1"/>
  <c r="BG232" i="1" s="1"/>
  <c r="BG286" i="1"/>
  <c r="AY170" i="1"/>
  <c r="AZ124" i="1"/>
  <c r="AY197" i="1"/>
  <c r="AW316" i="1"/>
  <c r="AW343" i="1"/>
  <c r="BA32" i="1"/>
  <c r="AZ60" i="1"/>
  <c r="AZ88" i="1" s="1"/>
  <c r="AZ116" i="1" s="1"/>
  <c r="AU107" i="1"/>
  <c r="AV89" i="1"/>
  <c r="AU98" i="1"/>
  <c r="AX126" i="1"/>
  <c r="AX172" i="1" s="1"/>
  <c r="AX135" i="1"/>
  <c r="AX181" i="1" s="1"/>
  <c r="BA153" i="1"/>
  <c r="BJ445" i="1"/>
  <c r="BI455" i="1"/>
  <c r="BX11" i="1"/>
  <c r="BX14" i="1" s="1"/>
  <c r="BY16" i="1"/>
  <c r="BE424" i="1"/>
  <c r="BE397" i="1"/>
  <c r="BE415" i="1"/>
  <c r="BE388" i="1"/>
  <c r="BH287" i="1"/>
  <c r="BH223" i="1"/>
  <c r="BH233" i="1" s="1"/>
  <c r="AZ441" i="1"/>
  <c r="AZ451" i="1" s="1"/>
  <c r="AZ505" i="1"/>
  <c r="AZ514" i="1" s="1"/>
  <c r="AZ524" i="1" s="1"/>
  <c r="AZ631" i="1" s="1"/>
  <c r="BK58" i="1"/>
  <c r="BK86" i="1" s="1"/>
  <c r="BK114" i="1" s="1"/>
  <c r="BM30" i="1"/>
  <c r="BK39" i="1"/>
  <c r="AT71" i="1"/>
  <c r="AT99" i="1" s="1"/>
  <c r="AT127" i="1" s="1"/>
  <c r="AT52" i="1"/>
  <c r="AT80" i="1" s="1"/>
  <c r="AT108" i="1" s="1"/>
  <c r="AT136" i="1" s="1"/>
  <c r="AT441" i="1"/>
  <c r="AT378" i="1"/>
  <c r="BG315" i="1"/>
  <c r="BG342" i="1"/>
  <c r="BC424" i="1"/>
  <c r="BC397" i="1"/>
  <c r="AR255" i="1"/>
  <c r="AR282" i="1"/>
  <c r="AN446" i="1"/>
  <c r="AN383" i="1"/>
  <c r="BC441" i="1"/>
  <c r="BC451" i="1" s="1"/>
  <c r="BC505" i="1"/>
  <c r="BC514" i="1" s="1"/>
  <c r="BC524" i="1" s="1"/>
  <c r="BC631" i="1" s="1"/>
  <c r="BJ67" i="1"/>
  <c r="BJ95" i="1" s="1"/>
  <c r="BJ123" i="1" s="1"/>
  <c r="BJ48" i="1"/>
  <c r="BJ76" i="1" s="1"/>
  <c r="BJ104" i="1" s="1"/>
  <c r="BJ132" i="1" s="1"/>
  <c r="AS372" i="1"/>
  <c r="AS309" i="1"/>
  <c r="AP373" i="1"/>
  <c r="AP310" i="1"/>
  <c r="AS200" i="1"/>
  <c r="AS173" i="1"/>
  <c r="AO383" i="1"/>
  <c r="AO446" i="1"/>
  <c r="BH278" i="1"/>
  <c r="BH251" i="1"/>
  <c r="BD487" i="1"/>
  <c r="BD533" i="1" s="1"/>
  <c r="BD460" i="1"/>
  <c r="AU505" i="1"/>
  <c r="AU514" i="1" s="1"/>
  <c r="AU524" i="1" s="1"/>
  <c r="AU631" i="1" s="1"/>
  <c r="AU441" i="1"/>
  <c r="AU451" i="1" s="1"/>
  <c r="BA245" i="1"/>
  <c r="BB199" i="1"/>
  <c r="BD415" i="1"/>
  <c r="BD388" i="1"/>
  <c r="AS182" i="1"/>
  <c r="AS209" i="1"/>
  <c r="BF415" i="1"/>
  <c r="BF388" i="1"/>
  <c r="BC254" i="1"/>
  <c r="BD208" i="1"/>
  <c r="BE433" i="1"/>
  <c r="BE369" i="1"/>
  <c r="BE379" i="1" s="1"/>
  <c r="BD441" i="1"/>
  <c r="BD451" i="1" s="1"/>
  <c r="BD505" i="1"/>
  <c r="BD514" i="1" s="1"/>
  <c r="BD524" i="1" s="1"/>
  <c r="BD631" i="1" s="1"/>
  <c r="BF424" i="1"/>
  <c r="BF397" i="1"/>
  <c r="AQ518" i="1"/>
  <c r="AQ528" i="1" s="1"/>
  <c r="AQ635" i="1" s="1"/>
  <c r="AQ455" i="1"/>
  <c r="BD397" i="1"/>
  <c r="BD424" i="1"/>
  <c r="BI205" i="1"/>
  <c r="BI178" i="1"/>
  <c r="AN515" i="1"/>
  <c r="AN525" i="1" s="1"/>
  <c r="AN632" i="1" s="1"/>
  <c r="AN452" i="1"/>
  <c r="AR445" i="1"/>
  <c r="AR382" i="1"/>
  <c r="AU371" i="1"/>
  <c r="AU381" i="1" s="1"/>
  <c r="AU435" i="1"/>
  <c r="AR425" i="1"/>
  <c r="AR398" i="1"/>
  <c r="AO517" i="1"/>
  <c r="AO527" i="1" s="1"/>
  <c r="AO634" i="1" s="1"/>
  <c r="AO454" i="1"/>
  <c r="AQ237" i="1"/>
  <c r="AQ300" i="1"/>
  <c r="AQ346" i="1"/>
  <c r="AQ319" i="1"/>
  <c r="AS352" i="1"/>
  <c r="AS325" i="1"/>
  <c r="AN499" i="1"/>
  <c r="AN545" i="1" s="1"/>
  <c r="AN472" i="1"/>
  <c r="BI196" i="1"/>
  <c r="BI169" i="1"/>
  <c r="BD433" i="1"/>
  <c r="BD369" i="1"/>
  <c r="BD379" i="1" s="1"/>
  <c r="BC369" i="1"/>
  <c r="BC379" i="1" s="1"/>
  <c r="BC433" i="1"/>
  <c r="BF369" i="1"/>
  <c r="BF379" i="1" s="1"/>
  <c r="BF433" i="1"/>
  <c r="AQ328" i="1"/>
  <c r="AQ355" i="1"/>
  <c r="BB9" i="1"/>
  <c r="BA12" i="1"/>
  <c r="BA15" i="1" s="1"/>
  <c r="AP498" i="1"/>
  <c r="AP544" i="1" s="1"/>
  <c r="AP471" i="1"/>
  <c r="BD496" i="1"/>
  <c r="BD542" i="1" s="1"/>
  <c r="BD469" i="1"/>
  <c r="AS381" i="1"/>
  <c r="AS444" i="1"/>
  <c r="AV77" i="1"/>
  <c r="AV105" i="1" s="1"/>
  <c r="AW49" i="1"/>
  <c r="AR273" i="1"/>
  <c r="AR246" i="1"/>
  <c r="BG360" i="1"/>
  <c r="BG296" i="1"/>
  <c r="BG306" i="1" s="1"/>
  <c r="BE226" i="1"/>
  <c r="BD236" i="1"/>
  <c r="BH269" i="1"/>
  <c r="BH242" i="1"/>
  <c r="AT442" i="1"/>
  <c r="AT379" i="1"/>
  <c r="AR164" i="1"/>
  <c r="AR227" i="1"/>
  <c r="BI214" i="1"/>
  <c r="BI150" i="1"/>
  <c r="BI160" i="1" s="1"/>
  <c r="BG324" i="1"/>
  <c r="BG351" i="1"/>
  <c r="AT145" i="1"/>
  <c r="AT191" i="1"/>
  <c r="AT264" i="1" s="1"/>
  <c r="AT337" i="1" s="1"/>
  <c r="AT410" i="1" s="1"/>
  <c r="AT483" i="1" s="1"/>
  <c r="AQ517" i="1"/>
  <c r="AQ527" i="1" s="1"/>
  <c r="AQ634" i="1" s="1"/>
  <c r="AQ454" i="1"/>
  <c r="AS154" i="1"/>
  <c r="AS218" i="1"/>
  <c r="AS291" i="1" s="1"/>
  <c r="AS364" i="1" s="1"/>
  <c r="AS437" i="1" s="1"/>
  <c r="AS510" i="1" s="1"/>
  <c r="BJ187" i="1"/>
  <c r="BJ260" i="1" s="1"/>
  <c r="BJ333" i="1" s="1"/>
  <c r="BJ406" i="1" s="1"/>
  <c r="BJ479" i="1" s="1"/>
  <c r="BJ141" i="1"/>
  <c r="AU62" i="1"/>
  <c r="AU90" i="1" s="1"/>
  <c r="AU118" i="1" s="1"/>
  <c r="AU43" i="1"/>
  <c r="AV34" i="1"/>
  <c r="BC388" i="1"/>
  <c r="BC415" i="1"/>
  <c r="AT546" i="1" l="1"/>
  <c r="AT573" i="1"/>
  <c r="AT619" i="1" s="1"/>
  <c r="AT653" i="1" s="1"/>
  <c r="CB564" i="1"/>
  <c r="CA610" i="1"/>
  <c r="CA601" i="1"/>
  <c r="CA635" i="1" s="1"/>
  <c r="CB555" i="1"/>
  <c r="BZ573" i="1"/>
  <c r="BY619" i="1"/>
  <c r="BT409" i="1"/>
  <c r="BS455" i="1"/>
  <c r="BC281" i="1"/>
  <c r="BB327" i="1"/>
  <c r="BT263" i="1"/>
  <c r="BS309" i="1"/>
  <c r="BC345" i="1"/>
  <c r="BB391" i="1"/>
  <c r="BT336" i="1"/>
  <c r="BS382" i="1"/>
  <c r="BT190" i="1"/>
  <c r="BS236" i="1"/>
  <c r="AV506" i="1"/>
  <c r="AV515" i="1" s="1"/>
  <c r="AV525" i="1" s="1"/>
  <c r="AV632" i="1" s="1"/>
  <c r="AV442" i="1"/>
  <c r="AV452" i="1" s="1"/>
  <c r="BM39" i="1"/>
  <c r="BM58" i="1"/>
  <c r="BM86" i="1" s="1"/>
  <c r="BM114" i="1" s="1"/>
  <c r="BN30" i="1"/>
  <c r="AT473" i="1"/>
  <c r="AR469" i="1"/>
  <c r="AR496" i="1"/>
  <c r="AR542" i="1" s="1"/>
  <c r="AS452" i="1"/>
  <c r="AS515" i="1"/>
  <c r="AS525" i="1" s="1"/>
  <c r="AS632" i="1" s="1"/>
  <c r="AN517" i="1"/>
  <c r="AN527" i="1" s="1"/>
  <c r="AN634" i="1" s="1"/>
  <c r="AN454" i="1"/>
  <c r="AP474" i="1"/>
  <c r="AP501" i="1"/>
  <c r="AP547" i="1" s="1"/>
  <c r="AO453" i="1"/>
  <c r="AO516" i="1"/>
  <c r="AO526" i="1" s="1"/>
  <c r="AO633" i="1" s="1"/>
  <c r="AX443" i="1"/>
  <c r="AW453" i="1"/>
  <c r="AQ370" i="1"/>
  <c r="AQ307" i="1"/>
  <c r="AR451" i="1"/>
  <c r="AR514" i="1"/>
  <c r="AR524" i="1" s="1"/>
  <c r="AR631" i="1" s="1"/>
  <c r="AY307" i="1"/>
  <c r="AZ297" i="1"/>
  <c r="AP442" i="1"/>
  <c r="AP379" i="1"/>
  <c r="AP514" i="1"/>
  <c r="AP524" i="1" s="1"/>
  <c r="AP631" i="1" s="1"/>
  <c r="AP451" i="1"/>
  <c r="AR442" i="1"/>
  <c r="AR379" i="1"/>
  <c r="AP516" i="1"/>
  <c r="AP526" i="1" s="1"/>
  <c r="AP633" i="1" s="1"/>
  <c r="AP453" i="1"/>
  <c r="AN368" i="1"/>
  <c r="AN305" i="1"/>
  <c r="AN516" i="1"/>
  <c r="AN526" i="1" s="1"/>
  <c r="AN633" i="1" s="1"/>
  <c r="AN453" i="1"/>
  <c r="AO441" i="1"/>
  <c r="AO378" i="1"/>
  <c r="AY370" i="1"/>
  <c r="AX380" i="1"/>
  <c r="AR444" i="1"/>
  <c r="AR381" i="1"/>
  <c r="AP444" i="1"/>
  <c r="AP381" i="1"/>
  <c r="AS224" i="1"/>
  <c r="AS161" i="1"/>
  <c r="AT517" i="1"/>
  <c r="AT527" i="1" s="1"/>
  <c r="AT634" i="1" s="1"/>
  <c r="AT454" i="1"/>
  <c r="AV526" i="1"/>
  <c r="AV633" i="1" s="1"/>
  <c r="AW516" i="1"/>
  <c r="AQ515" i="1"/>
  <c r="AQ525" i="1" s="1"/>
  <c r="AQ632" i="1" s="1"/>
  <c r="AQ452" i="1"/>
  <c r="AR234" i="1"/>
  <c r="AR297" i="1"/>
  <c r="BC272" i="1"/>
  <c r="BB318" i="1"/>
  <c r="BA506" i="1"/>
  <c r="BA515" i="1" s="1"/>
  <c r="BA525" i="1" s="1"/>
  <c r="BA632" i="1" s="1"/>
  <c r="BA442" i="1"/>
  <c r="BA452" i="1" s="1"/>
  <c r="BA537" i="1"/>
  <c r="BA400" i="1"/>
  <c r="BB354" i="1"/>
  <c r="AZ117" i="1"/>
  <c r="AZ163" i="1" s="1"/>
  <c r="AY126" i="1"/>
  <c r="AY172" i="1" s="1"/>
  <c r="AY135" i="1"/>
  <c r="AY181" i="1" s="1"/>
  <c r="AO461" i="1"/>
  <c r="AO488" i="1"/>
  <c r="AO534" i="1" s="1"/>
  <c r="AS245" i="1"/>
  <c r="AS272" i="1"/>
  <c r="AQ418" i="1"/>
  <c r="AQ391" i="1"/>
  <c r="AR354" i="1"/>
  <c r="AR327" i="1"/>
  <c r="AR318" i="1"/>
  <c r="AR345" i="1"/>
  <c r="BA407" i="1"/>
  <c r="BA480" i="1" s="1"/>
  <c r="AT487" i="1"/>
  <c r="AT533" i="1" s="1"/>
  <c r="AT460" i="1"/>
  <c r="AR389" i="1"/>
  <c r="AR416" i="1"/>
  <c r="AQ400" i="1"/>
  <c r="AQ427" i="1"/>
  <c r="BB261" i="1"/>
  <c r="BB334" i="1" s="1"/>
  <c r="BB234" i="1"/>
  <c r="BC161" i="1"/>
  <c r="BD115" i="1"/>
  <c r="BC188" i="1"/>
  <c r="AV40" i="1"/>
  <c r="AV68" i="1" s="1"/>
  <c r="AV96" i="1" s="1"/>
  <c r="AW31" i="1"/>
  <c r="AV59" i="1"/>
  <c r="AV87" i="1" s="1"/>
  <c r="AQ489" i="1"/>
  <c r="AQ535" i="1" s="1"/>
  <c r="AQ462" i="1"/>
  <c r="AS343" i="1"/>
  <c r="AS316" i="1"/>
  <c r="AU79" i="1"/>
  <c r="AV61" i="1"/>
  <c r="AU70" i="1"/>
  <c r="AT469" i="1"/>
  <c r="AT496" i="1"/>
  <c r="AT542" i="1" s="1"/>
  <c r="AU42" i="1"/>
  <c r="AU51" i="1" s="1"/>
  <c r="AV33" i="1"/>
  <c r="AN469" i="1"/>
  <c r="AN496" i="1"/>
  <c r="AN542" i="1" s="1"/>
  <c r="AP464" i="1"/>
  <c r="AP491" i="1"/>
  <c r="AP537" i="1" s="1"/>
  <c r="AU506" i="1"/>
  <c r="AU515" i="1" s="1"/>
  <c r="AU525" i="1" s="1"/>
  <c r="AU632" i="1" s="1"/>
  <c r="AU442" i="1"/>
  <c r="AU452" i="1" s="1"/>
  <c r="AN460" i="1"/>
  <c r="AN487" i="1"/>
  <c r="AN533" i="1" s="1"/>
  <c r="BC546" i="1"/>
  <c r="BD500" i="1"/>
  <c r="AO470" i="1"/>
  <c r="AO497" i="1"/>
  <c r="AO543" i="1" s="1"/>
  <c r="AS281" i="1"/>
  <c r="AS254" i="1"/>
  <c r="BJ473" i="1"/>
  <c r="BK427" i="1"/>
  <c r="AX316" i="1"/>
  <c r="AX343" i="1"/>
  <c r="BG359" i="1"/>
  <c r="BG295" i="1"/>
  <c r="BG305" i="1" s="1"/>
  <c r="BF414" i="1"/>
  <c r="BF387" i="1"/>
  <c r="BE441" i="1"/>
  <c r="BE451" i="1" s="1"/>
  <c r="BE505" i="1"/>
  <c r="BE514" i="1" s="1"/>
  <c r="BE524" i="1" s="1"/>
  <c r="BE631" i="1" s="1"/>
  <c r="AQ353" i="1"/>
  <c r="AQ326" i="1"/>
  <c r="BB279" i="1"/>
  <c r="BB252" i="1"/>
  <c r="AZ189" i="1"/>
  <c r="AZ262" i="1" s="1"/>
  <c r="AZ335" i="1" s="1"/>
  <c r="AZ408" i="1" s="1"/>
  <c r="AZ481" i="1" s="1"/>
  <c r="AZ143" i="1"/>
  <c r="AR280" i="1"/>
  <c r="AR253" i="1"/>
  <c r="BH286" i="1"/>
  <c r="BH222" i="1"/>
  <c r="BH232" i="1" s="1"/>
  <c r="AV489" i="1"/>
  <c r="AV535" i="1" s="1"/>
  <c r="AV462" i="1"/>
  <c r="BB32" i="1"/>
  <c r="BA60" i="1"/>
  <c r="BA88" i="1" s="1"/>
  <c r="BA116" i="1" s="1"/>
  <c r="BJ140" i="1"/>
  <c r="BJ186" i="1"/>
  <c r="BJ259" i="1" s="1"/>
  <c r="BJ332" i="1" s="1"/>
  <c r="BJ405" i="1" s="1"/>
  <c r="BJ478" i="1" s="1"/>
  <c r="BG341" i="1"/>
  <c r="BG314" i="1"/>
  <c r="AR461" i="1"/>
  <c r="AR488" i="1"/>
  <c r="AR534" i="1" s="1"/>
  <c r="BC206" i="1"/>
  <c r="BC179" i="1"/>
  <c r="BD133" i="1"/>
  <c r="AQ461" i="1"/>
  <c r="AQ488" i="1"/>
  <c r="AQ534" i="1" s="1"/>
  <c r="AP417" i="1"/>
  <c r="AP390" i="1"/>
  <c r="AV98" i="1"/>
  <c r="AW89" i="1"/>
  <c r="AV107" i="1"/>
  <c r="AW389" i="1"/>
  <c r="AW416" i="1"/>
  <c r="BK38" i="1"/>
  <c r="BM29" i="1"/>
  <c r="BK57" i="1"/>
  <c r="BK85" i="1" s="1"/>
  <c r="BK113" i="1" s="1"/>
  <c r="AQ497" i="1"/>
  <c r="AQ543" i="1" s="1"/>
  <c r="AQ470" i="1"/>
  <c r="BG323" i="1"/>
  <c r="BG350" i="1"/>
  <c r="AQ344" i="1"/>
  <c r="AQ317" i="1"/>
  <c r="AP426" i="1"/>
  <c r="AP399" i="1"/>
  <c r="AZ425" i="1"/>
  <c r="AZ398" i="1"/>
  <c r="BH268" i="1"/>
  <c r="BH241" i="1"/>
  <c r="AS180" i="1"/>
  <c r="AS207" i="1"/>
  <c r="BJ66" i="1"/>
  <c r="BJ94" i="1" s="1"/>
  <c r="BJ122" i="1" s="1"/>
  <c r="BJ47" i="1"/>
  <c r="BJ75" i="1" s="1"/>
  <c r="BJ103" i="1" s="1"/>
  <c r="BJ131" i="1" s="1"/>
  <c r="BI149" i="1"/>
  <c r="BI159" i="1" s="1"/>
  <c r="BI213" i="1"/>
  <c r="AO472" i="1"/>
  <c r="AO499" i="1"/>
  <c r="AO545" i="1" s="1"/>
  <c r="BL418" i="1"/>
  <c r="BK464" i="1"/>
  <c r="BF423" i="1"/>
  <c r="BF396" i="1"/>
  <c r="BH250" i="1"/>
  <c r="BH277" i="1"/>
  <c r="BF368" i="1"/>
  <c r="BF378" i="1" s="1"/>
  <c r="BF432" i="1"/>
  <c r="AY243" i="1"/>
  <c r="AY270" i="1"/>
  <c r="AR497" i="1"/>
  <c r="AR543" i="1" s="1"/>
  <c r="AR470" i="1"/>
  <c r="AW362" i="1"/>
  <c r="AW298" i="1"/>
  <c r="AW308" i="1" s="1"/>
  <c r="AT69" i="1"/>
  <c r="AT97" i="1" s="1"/>
  <c r="AT125" i="1" s="1"/>
  <c r="AT50" i="1"/>
  <c r="AT78" i="1" s="1"/>
  <c r="AT106" i="1" s="1"/>
  <c r="AT134" i="1" s="1"/>
  <c r="AU41" i="1"/>
  <c r="AV371" i="1"/>
  <c r="AV381" i="1" s="1"/>
  <c r="AV435" i="1"/>
  <c r="BA352" i="1"/>
  <c r="BA325" i="1"/>
  <c r="AO490" i="1"/>
  <c r="AO536" i="1" s="1"/>
  <c r="AO463" i="1"/>
  <c r="AY471" i="1"/>
  <c r="AY498" i="1"/>
  <c r="AY544" i="1" s="1"/>
  <c r="BI204" i="1"/>
  <c r="BI177" i="1"/>
  <c r="AZ170" i="1"/>
  <c r="BA124" i="1"/>
  <c r="AZ197" i="1"/>
  <c r="AY216" i="1"/>
  <c r="AY152" i="1"/>
  <c r="AY162" i="1" s="1"/>
  <c r="AR244" i="1"/>
  <c r="AR271" i="1"/>
  <c r="AX289" i="1"/>
  <c r="AX225" i="1"/>
  <c r="AX235" i="1" s="1"/>
  <c r="AS198" i="1"/>
  <c r="AS171" i="1"/>
  <c r="BI168" i="1"/>
  <c r="BI195" i="1"/>
  <c r="BB153" i="1"/>
  <c r="BK445" i="1"/>
  <c r="BJ455" i="1"/>
  <c r="BZ16" i="1"/>
  <c r="BY11" i="1"/>
  <c r="BY14" i="1" s="1"/>
  <c r="BE461" i="1"/>
  <c r="BE488" i="1"/>
  <c r="BE534" i="1" s="1"/>
  <c r="BE497" i="1"/>
  <c r="BE543" i="1" s="1"/>
  <c r="BE470" i="1"/>
  <c r="AR237" i="1"/>
  <c r="AR300" i="1"/>
  <c r="AW77" i="1"/>
  <c r="AW105" i="1" s="1"/>
  <c r="AX49" i="1"/>
  <c r="BC9" i="1"/>
  <c r="BB12" i="1"/>
  <c r="BB15" i="1" s="1"/>
  <c r="AS445" i="1"/>
  <c r="AS382" i="1"/>
  <c r="BG415" i="1"/>
  <c r="BG388" i="1"/>
  <c r="BK67" i="1"/>
  <c r="BK95" i="1" s="1"/>
  <c r="BK123" i="1" s="1"/>
  <c r="BK48" i="1"/>
  <c r="BK76" i="1" s="1"/>
  <c r="BK104" i="1" s="1"/>
  <c r="BK132" i="1" s="1"/>
  <c r="AU71" i="1"/>
  <c r="AU99" i="1" s="1"/>
  <c r="AU127" i="1" s="1"/>
  <c r="AU52" i="1"/>
  <c r="AU80" i="1" s="1"/>
  <c r="AU108" i="1" s="1"/>
  <c r="AU136" i="1" s="1"/>
  <c r="AQ428" i="1"/>
  <c r="AQ401" i="1"/>
  <c r="BC506" i="1"/>
  <c r="BC515" i="1" s="1"/>
  <c r="BC525" i="1" s="1"/>
  <c r="BC632" i="1" s="1"/>
  <c r="BC442" i="1"/>
  <c r="BC452" i="1" s="1"/>
  <c r="BI242" i="1"/>
  <c r="BI269" i="1"/>
  <c r="AR498" i="1"/>
  <c r="AR544" i="1" s="1"/>
  <c r="AR471" i="1"/>
  <c r="BI278" i="1"/>
  <c r="BI251" i="1"/>
  <c r="BF470" i="1"/>
  <c r="BF497" i="1"/>
  <c r="BF543" i="1" s="1"/>
  <c r="BC199" i="1"/>
  <c r="BB245" i="1"/>
  <c r="BJ205" i="1"/>
  <c r="BJ178" i="1"/>
  <c r="BL39" i="1"/>
  <c r="BL58" i="1"/>
  <c r="BL86" i="1" s="1"/>
  <c r="BL114" i="1" s="1"/>
  <c r="AR328" i="1"/>
  <c r="AR355" i="1"/>
  <c r="AV62" i="1"/>
  <c r="AV90" i="1" s="1"/>
  <c r="AV118" i="1" s="1"/>
  <c r="AV43" i="1"/>
  <c r="AW34" i="1"/>
  <c r="AU191" i="1"/>
  <c r="AU264" i="1" s="1"/>
  <c r="AU337" i="1" s="1"/>
  <c r="AU410" i="1" s="1"/>
  <c r="AU483" i="1" s="1"/>
  <c r="AU145" i="1"/>
  <c r="AU508" i="1"/>
  <c r="AU517" i="1" s="1"/>
  <c r="AU527" i="1" s="1"/>
  <c r="AU634" i="1" s="1"/>
  <c r="AU444" i="1"/>
  <c r="AU454" i="1" s="1"/>
  <c r="AS246" i="1"/>
  <c r="AS273" i="1"/>
  <c r="BJ196" i="1"/>
  <c r="BJ169" i="1"/>
  <c r="BK141" i="1"/>
  <c r="BK187" i="1"/>
  <c r="BK260" i="1" s="1"/>
  <c r="BK333" i="1" s="1"/>
  <c r="BK406" i="1" s="1"/>
  <c r="BK479" i="1" s="1"/>
  <c r="BK552" i="1" s="1"/>
  <c r="BK598" i="1" s="1"/>
  <c r="AS227" i="1"/>
  <c r="AS164" i="1"/>
  <c r="AT218" i="1"/>
  <c r="AT291" i="1" s="1"/>
  <c r="AT364" i="1" s="1"/>
  <c r="AT437" i="1" s="1"/>
  <c r="AT510" i="1" s="1"/>
  <c r="AT154" i="1"/>
  <c r="BG433" i="1"/>
  <c r="BG369" i="1"/>
  <c r="BG379" i="1" s="1"/>
  <c r="BF506" i="1"/>
  <c r="BF515" i="1" s="1"/>
  <c r="BF525" i="1" s="1"/>
  <c r="BF632" i="1" s="1"/>
  <c r="BF442" i="1"/>
  <c r="BF452" i="1" s="1"/>
  <c r="BE506" i="1"/>
  <c r="BE515" i="1" s="1"/>
  <c r="BE525" i="1" s="1"/>
  <c r="BE632" i="1" s="1"/>
  <c r="BE442" i="1"/>
  <c r="BE452" i="1" s="1"/>
  <c r="AS255" i="1"/>
  <c r="AS282" i="1"/>
  <c r="AT514" i="1"/>
  <c r="AT524" i="1" s="1"/>
  <c r="AT631" i="1" s="1"/>
  <c r="AT451" i="1"/>
  <c r="BI287" i="1"/>
  <c r="BI223" i="1"/>
  <c r="BI233" i="1" s="1"/>
  <c r="AR319" i="1"/>
  <c r="AR346" i="1"/>
  <c r="AT515" i="1"/>
  <c r="AT525" i="1" s="1"/>
  <c r="AT632" i="1" s="1"/>
  <c r="AT452" i="1"/>
  <c r="BH342" i="1"/>
  <c r="BH315" i="1"/>
  <c r="BG424" i="1"/>
  <c r="BG397" i="1"/>
  <c r="AS517" i="1"/>
  <c r="AS527" i="1" s="1"/>
  <c r="AS634" i="1" s="1"/>
  <c r="AS454" i="1"/>
  <c r="AQ310" i="1"/>
  <c r="AQ373" i="1"/>
  <c r="BD470" i="1"/>
  <c r="BD497" i="1"/>
  <c r="BD543" i="1" s="1"/>
  <c r="BD254" i="1"/>
  <c r="BE208" i="1"/>
  <c r="BC470" i="1"/>
  <c r="BC497" i="1"/>
  <c r="BC543" i="1" s="1"/>
  <c r="AT209" i="1"/>
  <c r="AT182" i="1"/>
  <c r="BD506" i="1"/>
  <c r="BD515" i="1" s="1"/>
  <c r="BD525" i="1" s="1"/>
  <c r="BD632" i="1" s="1"/>
  <c r="BD442" i="1"/>
  <c r="BD452" i="1" s="1"/>
  <c r="BF226" i="1"/>
  <c r="BE236" i="1"/>
  <c r="AS398" i="1"/>
  <c r="AS425" i="1"/>
  <c r="AQ419" i="1"/>
  <c r="AQ392" i="1"/>
  <c r="AR518" i="1"/>
  <c r="AR528" i="1" s="1"/>
  <c r="AR635" i="1" s="1"/>
  <c r="AR455" i="1"/>
  <c r="AO456" i="1"/>
  <c r="AO519" i="1"/>
  <c r="AO529" i="1" s="1"/>
  <c r="AO636" i="1" s="1"/>
  <c r="AT173" i="1"/>
  <c r="AT200" i="1"/>
  <c r="BF461" i="1"/>
  <c r="BF488" i="1"/>
  <c r="BF534" i="1" s="1"/>
  <c r="BJ150" i="1"/>
  <c r="BJ160" i="1" s="1"/>
  <c r="BJ214" i="1"/>
  <c r="BC461" i="1"/>
  <c r="BC488" i="1"/>
  <c r="BC534" i="1" s="1"/>
  <c r="BD461" i="1"/>
  <c r="BD488" i="1"/>
  <c r="BD534" i="1" s="1"/>
  <c r="BH324" i="1"/>
  <c r="BH351" i="1"/>
  <c r="AP446" i="1"/>
  <c r="AP383" i="1"/>
  <c r="AN519" i="1"/>
  <c r="AN529" i="1" s="1"/>
  <c r="AN636" i="1" s="1"/>
  <c r="AN456" i="1"/>
  <c r="BH296" i="1"/>
  <c r="BH306" i="1" s="1"/>
  <c r="BH360" i="1"/>
  <c r="CA573" i="1" l="1"/>
  <c r="BZ619" i="1"/>
  <c r="CB601" i="1"/>
  <c r="CB635" i="1" s="1"/>
  <c r="CC555" i="1"/>
  <c r="CC601" i="1" s="1"/>
  <c r="CC635" i="1" s="1"/>
  <c r="CB610" i="1"/>
  <c r="CC564" i="1"/>
  <c r="CC610" i="1" s="1"/>
  <c r="BU190" i="1"/>
  <c r="BT236" i="1"/>
  <c r="BL464" i="1"/>
  <c r="BM418" i="1"/>
  <c r="BD345" i="1"/>
  <c r="BC391" i="1"/>
  <c r="BU263" i="1"/>
  <c r="BT309" i="1"/>
  <c r="BD281" i="1"/>
  <c r="BC327" i="1"/>
  <c r="BU336" i="1"/>
  <c r="BT382" i="1"/>
  <c r="BU409" i="1"/>
  <c r="BT455" i="1"/>
  <c r="BM48" i="1"/>
  <c r="BM76" i="1" s="1"/>
  <c r="BM104" i="1" s="1"/>
  <c r="BM132" i="1" s="1"/>
  <c r="BM67" i="1"/>
  <c r="BM95" i="1" s="1"/>
  <c r="BM123" i="1" s="1"/>
  <c r="BN39" i="1"/>
  <c r="BO30" i="1"/>
  <c r="BN58" i="1"/>
  <c r="BN86" i="1" s="1"/>
  <c r="BN114" i="1" s="1"/>
  <c r="BM187" i="1"/>
  <c r="BM260" i="1" s="1"/>
  <c r="BM333" i="1" s="1"/>
  <c r="BM406" i="1" s="1"/>
  <c r="BM479" i="1" s="1"/>
  <c r="BM552" i="1" s="1"/>
  <c r="BM598" i="1" s="1"/>
  <c r="BM141" i="1"/>
  <c r="BN29" i="1"/>
  <c r="BM38" i="1"/>
  <c r="BM57" i="1"/>
  <c r="BM85" i="1" s="1"/>
  <c r="BM113" i="1" s="1"/>
  <c r="AQ443" i="1"/>
  <c r="AQ380" i="1"/>
  <c r="AY443" i="1"/>
  <c r="AX453" i="1"/>
  <c r="AX516" i="1"/>
  <c r="AW526" i="1"/>
  <c r="AW633" i="1" s="1"/>
  <c r="AZ370" i="1"/>
  <c r="AY380" i="1"/>
  <c r="AO514" i="1"/>
  <c r="AO524" i="1" s="1"/>
  <c r="AO631" i="1" s="1"/>
  <c r="AO451" i="1"/>
  <c r="AP515" i="1"/>
  <c r="AP525" i="1" s="1"/>
  <c r="AP632" i="1" s="1"/>
  <c r="AP452" i="1"/>
  <c r="AR515" i="1"/>
  <c r="AR525" i="1" s="1"/>
  <c r="AR632" i="1" s="1"/>
  <c r="AR452" i="1"/>
  <c r="BA297" i="1"/>
  <c r="AZ307" i="1"/>
  <c r="AR517" i="1"/>
  <c r="AR527" i="1" s="1"/>
  <c r="AR634" i="1" s="1"/>
  <c r="AR454" i="1"/>
  <c r="AS297" i="1"/>
  <c r="AS234" i="1"/>
  <c r="AN441" i="1"/>
  <c r="AN378" i="1"/>
  <c r="AR307" i="1"/>
  <c r="AR370" i="1"/>
  <c r="AP517" i="1"/>
  <c r="AP527" i="1" s="1"/>
  <c r="AP634" i="1" s="1"/>
  <c r="AP454" i="1"/>
  <c r="AZ126" i="1"/>
  <c r="AZ172" i="1" s="1"/>
  <c r="AZ135" i="1"/>
  <c r="AZ181" i="1" s="1"/>
  <c r="BA117" i="1"/>
  <c r="BA163" i="1" s="1"/>
  <c r="BC318" i="1"/>
  <c r="BD272" i="1"/>
  <c r="BB537" i="1"/>
  <c r="BC491" i="1"/>
  <c r="BC354" i="1"/>
  <c r="BB400" i="1"/>
  <c r="AS416" i="1"/>
  <c r="AS389" i="1"/>
  <c r="AR400" i="1"/>
  <c r="AR427" i="1"/>
  <c r="AV70" i="1"/>
  <c r="AW61" i="1"/>
  <c r="AV79" i="1"/>
  <c r="AS354" i="1"/>
  <c r="AS327" i="1"/>
  <c r="AQ491" i="1"/>
  <c r="AQ537" i="1" s="1"/>
  <c r="AQ464" i="1"/>
  <c r="AX31" i="1"/>
  <c r="AW59" i="1"/>
  <c r="AW87" i="1" s="1"/>
  <c r="AW40" i="1"/>
  <c r="AW68" i="1" s="1"/>
  <c r="AW96" i="1" s="1"/>
  <c r="BB407" i="1"/>
  <c r="BB480" i="1" s="1"/>
  <c r="AS345" i="1"/>
  <c r="AS318" i="1"/>
  <c r="AV42" i="1"/>
  <c r="AV51" i="1" s="1"/>
  <c r="AW33" i="1"/>
  <c r="AQ500" i="1"/>
  <c r="AQ546" i="1" s="1"/>
  <c r="AQ473" i="1"/>
  <c r="AR391" i="1"/>
  <c r="AR418" i="1"/>
  <c r="BL427" i="1"/>
  <c r="BK473" i="1"/>
  <c r="BE500" i="1"/>
  <c r="BD546" i="1"/>
  <c r="BC261" i="1"/>
  <c r="BC334" i="1" s="1"/>
  <c r="BC234" i="1"/>
  <c r="BD161" i="1"/>
  <c r="BD188" i="1"/>
  <c r="BE115" i="1"/>
  <c r="AR462" i="1"/>
  <c r="AR489" i="1"/>
  <c r="AR535" i="1" s="1"/>
  <c r="AV444" i="1"/>
  <c r="AV454" i="1" s="1"/>
  <c r="AV508" i="1"/>
  <c r="AV517" i="1" s="1"/>
  <c r="AV527" i="1" s="1"/>
  <c r="AV634" i="1" s="1"/>
  <c r="BI277" i="1"/>
  <c r="BI250" i="1"/>
  <c r="AY316" i="1"/>
  <c r="AY343" i="1"/>
  <c r="AS280" i="1"/>
  <c r="AS253" i="1"/>
  <c r="BK140" i="1"/>
  <c r="BK186" i="1"/>
  <c r="BK259" i="1" s="1"/>
  <c r="BK332" i="1" s="1"/>
  <c r="BK405" i="1" s="1"/>
  <c r="BK478" i="1" s="1"/>
  <c r="BK551" i="1" s="1"/>
  <c r="BK597" i="1" s="1"/>
  <c r="BF496" i="1"/>
  <c r="BF542" i="1" s="1"/>
  <c r="BF469" i="1"/>
  <c r="BJ195" i="1"/>
  <c r="BJ168" i="1"/>
  <c r="AP472" i="1"/>
  <c r="AP499" i="1"/>
  <c r="AP545" i="1" s="1"/>
  <c r="AS271" i="1"/>
  <c r="AS244" i="1"/>
  <c r="AY289" i="1"/>
  <c r="AY225" i="1"/>
  <c r="AY235" i="1" s="1"/>
  <c r="AU69" i="1"/>
  <c r="AU97" i="1" s="1"/>
  <c r="AU125" i="1" s="1"/>
  <c r="AV41" i="1"/>
  <c r="AU50" i="1"/>
  <c r="AU78" i="1" s="1"/>
  <c r="AU106" i="1" s="1"/>
  <c r="AU134" i="1" s="1"/>
  <c r="AQ417" i="1"/>
  <c r="AQ390" i="1"/>
  <c r="BL38" i="1"/>
  <c r="BL57" i="1"/>
  <c r="BL85" i="1" s="1"/>
  <c r="BL113" i="1" s="1"/>
  <c r="AP463" i="1"/>
  <c r="AP490" i="1"/>
  <c r="AP536" i="1" s="1"/>
  <c r="AZ270" i="1"/>
  <c r="AZ243" i="1"/>
  <c r="AT180" i="1"/>
  <c r="AT207" i="1"/>
  <c r="BF441" i="1"/>
  <c r="BF451" i="1" s="1"/>
  <c r="BF505" i="1"/>
  <c r="BF514" i="1" s="1"/>
  <c r="BF524" i="1" s="1"/>
  <c r="BF631" i="1" s="1"/>
  <c r="BG423" i="1"/>
  <c r="BG396" i="1"/>
  <c r="BK47" i="1"/>
  <c r="BK75" i="1" s="1"/>
  <c r="BK103" i="1" s="1"/>
  <c r="BK131" i="1" s="1"/>
  <c r="BK66" i="1"/>
  <c r="BK94" i="1" s="1"/>
  <c r="BK122" i="1" s="1"/>
  <c r="BG387" i="1"/>
  <c r="BG414" i="1"/>
  <c r="BH295" i="1"/>
  <c r="BH305" i="1" s="1"/>
  <c r="BH359" i="1"/>
  <c r="BB325" i="1"/>
  <c r="BB352" i="1"/>
  <c r="BF460" i="1"/>
  <c r="BF487" i="1"/>
  <c r="BF533" i="1" s="1"/>
  <c r="BA170" i="1"/>
  <c r="BB124" i="1"/>
  <c r="BA197" i="1"/>
  <c r="AT198" i="1"/>
  <c r="AT171" i="1"/>
  <c r="BH341" i="1"/>
  <c r="BH314" i="1"/>
  <c r="AW489" i="1"/>
  <c r="AW535" i="1" s="1"/>
  <c r="AW462" i="1"/>
  <c r="BH350" i="1"/>
  <c r="BH323" i="1"/>
  <c r="BI222" i="1"/>
  <c r="BI232" i="1" s="1"/>
  <c r="BI286" i="1"/>
  <c r="BD179" i="1"/>
  <c r="BE133" i="1"/>
  <c r="BD206" i="1"/>
  <c r="BJ149" i="1"/>
  <c r="BJ159" i="1" s="1"/>
  <c r="BJ213" i="1"/>
  <c r="AR353" i="1"/>
  <c r="AR326" i="1"/>
  <c r="AQ399" i="1"/>
  <c r="AQ426" i="1"/>
  <c r="BG368" i="1"/>
  <c r="BG378" i="1" s="1"/>
  <c r="BG432" i="1"/>
  <c r="AX298" i="1"/>
  <c r="AX308" i="1" s="1"/>
  <c r="AX362" i="1"/>
  <c r="AW371" i="1"/>
  <c r="AW381" i="1" s="1"/>
  <c r="AW435" i="1"/>
  <c r="AZ498" i="1"/>
  <c r="AZ544" i="1" s="1"/>
  <c r="AZ471" i="1"/>
  <c r="BA143" i="1"/>
  <c r="BA189" i="1"/>
  <c r="BA262" i="1" s="1"/>
  <c r="BA335" i="1" s="1"/>
  <c r="BA408" i="1" s="1"/>
  <c r="BA481" i="1" s="1"/>
  <c r="AZ152" i="1"/>
  <c r="AZ162" i="1" s="1"/>
  <c r="AZ216" i="1"/>
  <c r="AX389" i="1"/>
  <c r="AX416" i="1"/>
  <c r="BI268" i="1"/>
  <c r="BI241" i="1"/>
  <c r="AR317" i="1"/>
  <c r="AR344" i="1"/>
  <c r="BA398" i="1"/>
  <c r="BA425" i="1"/>
  <c r="BJ177" i="1"/>
  <c r="BJ204" i="1"/>
  <c r="AW107" i="1"/>
  <c r="AW98" i="1"/>
  <c r="AX89" i="1"/>
  <c r="BC252" i="1"/>
  <c r="BC279" i="1"/>
  <c r="BB60" i="1"/>
  <c r="BB88" i="1" s="1"/>
  <c r="BB116" i="1" s="1"/>
  <c r="BC32" i="1"/>
  <c r="BC153" i="1"/>
  <c r="BL445" i="1"/>
  <c r="BK455" i="1"/>
  <c r="BZ11" i="1"/>
  <c r="BZ14" i="1" s="1"/>
  <c r="CA16" i="1"/>
  <c r="AV191" i="1"/>
  <c r="AV264" i="1" s="1"/>
  <c r="AV337" i="1" s="1"/>
  <c r="AV410" i="1" s="1"/>
  <c r="AV483" i="1" s="1"/>
  <c r="AV145" i="1"/>
  <c r="AU182" i="1"/>
  <c r="AU209" i="1"/>
  <c r="BH424" i="1"/>
  <c r="BH397" i="1"/>
  <c r="AT164" i="1"/>
  <c r="AT227" i="1"/>
  <c r="AR401" i="1"/>
  <c r="AR428" i="1"/>
  <c r="AU173" i="1"/>
  <c r="AU200" i="1"/>
  <c r="BG461" i="1"/>
  <c r="BG488" i="1"/>
  <c r="BG534" i="1" s="1"/>
  <c r="BC12" i="1"/>
  <c r="BC15" i="1" s="1"/>
  <c r="BD9" i="1"/>
  <c r="AS355" i="1"/>
  <c r="AS328" i="1"/>
  <c r="BG506" i="1"/>
  <c r="BG515" i="1" s="1"/>
  <c r="BG525" i="1" s="1"/>
  <c r="BG632" i="1" s="1"/>
  <c r="BG442" i="1"/>
  <c r="BG452" i="1" s="1"/>
  <c r="AU154" i="1"/>
  <c r="AU164" i="1" s="1"/>
  <c r="AU218" i="1"/>
  <c r="BJ251" i="1"/>
  <c r="BJ278" i="1"/>
  <c r="AX77" i="1"/>
  <c r="AX105" i="1" s="1"/>
  <c r="AY49" i="1"/>
  <c r="AP519" i="1"/>
  <c r="AP529" i="1" s="1"/>
  <c r="AP636" i="1" s="1"/>
  <c r="AP456" i="1"/>
  <c r="BG470" i="1"/>
  <c r="BG497" i="1"/>
  <c r="BG543" i="1" s="1"/>
  <c r="AS300" i="1"/>
  <c r="AS237" i="1"/>
  <c r="BK150" i="1"/>
  <c r="BK160" i="1" s="1"/>
  <c r="BK214" i="1"/>
  <c r="BH433" i="1"/>
  <c r="BH369" i="1"/>
  <c r="BH379" i="1" s="1"/>
  <c r="AQ474" i="1"/>
  <c r="AQ501" i="1"/>
  <c r="AQ547" i="1" s="1"/>
  <c r="AS518" i="1"/>
  <c r="AS528" i="1" s="1"/>
  <c r="AS635" i="1" s="1"/>
  <c r="AS455" i="1"/>
  <c r="BG226" i="1"/>
  <c r="BF236" i="1"/>
  <c r="AT273" i="1"/>
  <c r="AT246" i="1"/>
  <c r="AS498" i="1"/>
  <c r="AS544" i="1" s="1"/>
  <c r="AS471" i="1"/>
  <c r="BF208" i="1"/>
  <c r="BE254" i="1"/>
  <c r="BL187" i="1"/>
  <c r="BL260" i="1" s="1"/>
  <c r="BL333" i="1" s="1"/>
  <c r="BL406" i="1" s="1"/>
  <c r="BL479" i="1" s="1"/>
  <c r="BL552" i="1" s="1"/>
  <c r="BL598" i="1" s="1"/>
  <c r="BL141" i="1"/>
  <c r="AR419" i="1"/>
  <c r="AR392" i="1"/>
  <c r="AQ465" i="1"/>
  <c r="AQ492" i="1"/>
  <c r="AQ538" i="1" s="1"/>
  <c r="AT255" i="1"/>
  <c r="AT282" i="1"/>
  <c r="BH388" i="1"/>
  <c r="BH415" i="1"/>
  <c r="BI296" i="1"/>
  <c r="BI306" i="1" s="1"/>
  <c r="BI360" i="1"/>
  <c r="BJ242" i="1"/>
  <c r="BJ269" i="1"/>
  <c r="AW43" i="1"/>
  <c r="AX34" i="1"/>
  <c r="AW62" i="1"/>
  <c r="AW90" i="1" s="1"/>
  <c r="AW118" i="1" s="1"/>
  <c r="BL48" i="1"/>
  <c r="BL76" i="1" s="1"/>
  <c r="BL104" i="1" s="1"/>
  <c r="BL132" i="1" s="1"/>
  <c r="BL67" i="1"/>
  <c r="BL95" i="1" s="1"/>
  <c r="BL123" i="1" s="1"/>
  <c r="BD199" i="1"/>
  <c r="BC245" i="1"/>
  <c r="BI342" i="1"/>
  <c r="BI315" i="1"/>
  <c r="BK205" i="1"/>
  <c r="BK178" i="1"/>
  <c r="AR310" i="1"/>
  <c r="AR373" i="1"/>
  <c r="AQ446" i="1"/>
  <c r="AQ383" i="1"/>
  <c r="BJ223" i="1"/>
  <c r="BJ233" i="1" s="1"/>
  <c r="BJ287" i="1"/>
  <c r="AS346" i="1"/>
  <c r="AS319" i="1"/>
  <c r="AV71" i="1"/>
  <c r="AV99" i="1" s="1"/>
  <c r="AV127" i="1" s="1"/>
  <c r="AV52" i="1"/>
  <c r="AV80" i="1" s="1"/>
  <c r="AV108" i="1" s="1"/>
  <c r="AV136" i="1" s="1"/>
  <c r="BI351" i="1"/>
  <c r="BI324" i="1"/>
  <c r="BK196" i="1"/>
  <c r="BK169" i="1"/>
  <c r="CB573" i="1" l="1"/>
  <c r="CA619" i="1"/>
  <c r="BV336" i="1"/>
  <c r="BU382" i="1"/>
  <c r="BL473" i="1"/>
  <c r="BM427" i="1"/>
  <c r="BL455" i="1"/>
  <c r="BM445" i="1"/>
  <c r="BN445" i="1" s="1"/>
  <c r="BO445" i="1" s="1"/>
  <c r="BP445" i="1" s="1"/>
  <c r="BQ445" i="1" s="1"/>
  <c r="BR445" i="1" s="1"/>
  <c r="BS445" i="1" s="1"/>
  <c r="BT445" i="1" s="1"/>
  <c r="BU445" i="1" s="1"/>
  <c r="BV445" i="1" s="1"/>
  <c r="BW445" i="1" s="1"/>
  <c r="BX445" i="1" s="1"/>
  <c r="BY445" i="1" s="1"/>
  <c r="BZ445" i="1" s="1"/>
  <c r="CA445" i="1" s="1"/>
  <c r="CB445" i="1" s="1"/>
  <c r="CC445" i="1" s="1"/>
  <c r="BE281" i="1"/>
  <c r="BD327" i="1"/>
  <c r="BV263" i="1"/>
  <c r="BU309" i="1"/>
  <c r="BE345" i="1"/>
  <c r="BD391" i="1"/>
  <c r="BM464" i="1"/>
  <c r="BN418" i="1"/>
  <c r="BV409" i="1"/>
  <c r="BU455" i="1"/>
  <c r="BV190" i="1"/>
  <c r="BU236" i="1"/>
  <c r="BM169" i="1"/>
  <c r="BM196" i="1"/>
  <c r="BM205" i="1"/>
  <c r="BM178" i="1"/>
  <c r="BM160" i="1"/>
  <c r="BM150" i="1"/>
  <c r="BM214" i="1"/>
  <c r="BN187" i="1"/>
  <c r="BN260" i="1" s="1"/>
  <c r="BN333" i="1" s="1"/>
  <c r="BN406" i="1" s="1"/>
  <c r="BN479" i="1" s="1"/>
  <c r="BN552" i="1" s="1"/>
  <c r="BN598" i="1" s="1"/>
  <c r="BN141" i="1"/>
  <c r="BP30" i="1"/>
  <c r="BO39" i="1"/>
  <c r="BO58" i="1"/>
  <c r="BO86" i="1" s="1"/>
  <c r="BO114" i="1" s="1"/>
  <c r="BN67" i="1"/>
  <c r="BN95" i="1" s="1"/>
  <c r="BN123" i="1" s="1"/>
  <c r="BN48" i="1"/>
  <c r="BN76" i="1" s="1"/>
  <c r="BN104" i="1" s="1"/>
  <c r="BN132" i="1" s="1"/>
  <c r="BO29" i="1"/>
  <c r="BN57" i="1"/>
  <c r="BN85" i="1" s="1"/>
  <c r="BN113" i="1" s="1"/>
  <c r="BN38" i="1"/>
  <c r="BM140" i="1"/>
  <c r="BM186" i="1"/>
  <c r="BM259" i="1" s="1"/>
  <c r="BM332" i="1" s="1"/>
  <c r="BM405" i="1" s="1"/>
  <c r="BM478" i="1" s="1"/>
  <c r="BM551" i="1" s="1"/>
  <c r="BM597" i="1" s="1"/>
  <c r="BM47" i="1"/>
  <c r="BM75" i="1" s="1"/>
  <c r="BM103" i="1" s="1"/>
  <c r="BM131" i="1" s="1"/>
  <c r="BM66" i="1"/>
  <c r="BM94" i="1" s="1"/>
  <c r="BM122" i="1" s="1"/>
  <c r="BA126" i="1"/>
  <c r="BA172" i="1" s="1"/>
  <c r="BA135" i="1"/>
  <c r="BA181" i="1" s="1"/>
  <c r="BA370" i="1"/>
  <c r="AZ380" i="1"/>
  <c r="AR380" i="1"/>
  <c r="AR443" i="1"/>
  <c r="BB297" i="1"/>
  <c r="BA307" i="1"/>
  <c r="AX526" i="1"/>
  <c r="AX633" i="1" s="1"/>
  <c r="AY516" i="1"/>
  <c r="AZ443" i="1"/>
  <c r="AY453" i="1"/>
  <c r="AS370" i="1"/>
  <c r="AS307" i="1"/>
  <c r="BB117" i="1"/>
  <c r="BB163" i="1" s="1"/>
  <c r="AN514" i="1"/>
  <c r="AN524" i="1" s="1"/>
  <c r="AN631" i="1" s="1"/>
  <c r="AN451" i="1"/>
  <c r="AQ516" i="1"/>
  <c r="AQ526" i="1" s="1"/>
  <c r="AQ633" i="1" s="1"/>
  <c r="AQ453" i="1"/>
  <c r="BE272" i="1"/>
  <c r="BD318" i="1"/>
  <c r="BC400" i="1"/>
  <c r="BD354" i="1"/>
  <c r="BD491" i="1"/>
  <c r="BC537" i="1"/>
  <c r="BE161" i="1"/>
  <c r="BE188" i="1"/>
  <c r="BF115" i="1"/>
  <c r="AS427" i="1"/>
  <c r="AS400" i="1"/>
  <c r="BD234" i="1"/>
  <c r="BD261" i="1"/>
  <c r="BD334" i="1" s="1"/>
  <c r="BC407" i="1"/>
  <c r="BC480" i="1" s="1"/>
  <c r="AX40" i="1"/>
  <c r="AX68" i="1" s="1"/>
  <c r="AX96" i="1" s="1"/>
  <c r="AY31" i="1"/>
  <c r="AX59" i="1"/>
  <c r="AX87" i="1" s="1"/>
  <c r="AW79" i="1"/>
  <c r="AX61" i="1"/>
  <c r="AW70" i="1"/>
  <c r="AR464" i="1"/>
  <c r="AR491" i="1"/>
  <c r="AR537" i="1" s="1"/>
  <c r="AS418" i="1"/>
  <c r="AS391" i="1"/>
  <c r="BE546" i="1"/>
  <c r="AR500" i="1"/>
  <c r="AR546" i="1" s="1"/>
  <c r="AR473" i="1"/>
  <c r="AW42" i="1"/>
  <c r="AW51" i="1" s="1"/>
  <c r="AX33" i="1"/>
  <c r="AS489" i="1"/>
  <c r="AS535" i="1" s="1"/>
  <c r="AS462" i="1"/>
  <c r="BC325" i="1"/>
  <c r="BC352" i="1"/>
  <c r="AZ225" i="1"/>
  <c r="AZ235" i="1" s="1"/>
  <c r="AZ289" i="1"/>
  <c r="AX371" i="1"/>
  <c r="AX381" i="1" s="1"/>
  <c r="AX435" i="1"/>
  <c r="BJ286" i="1"/>
  <c r="BJ222" i="1"/>
  <c r="BJ232" i="1" s="1"/>
  <c r="BH396" i="1"/>
  <c r="BH423" i="1"/>
  <c r="AT244" i="1"/>
  <c r="AT271" i="1"/>
  <c r="BH368" i="1"/>
  <c r="BH378" i="1" s="1"/>
  <c r="BH432" i="1"/>
  <c r="BL140" i="1"/>
  <c r="BL186" i="1"/>
  <c r="BL259" i="1" s="1"/>
  <c r="BL332" i="1" s="1"/>
  <c r="BL405" i="1" s="1"/>
  <c r="BL478" i="1" s="1"/>
  <c r="BL551" i="1" s="1"/>
  <c r="BL597" i="1" s="1"/>
  <c r="AY298" i="1"/>
  <c r="AY308" i="1" s="1"/>
  <c r="AY362" i="1"/>
  <c r="BJ268" i="1"/>
  <c r="BJ241" i="1"/>
  <c r="AS326" i="1"/>
  <c r="AS353" i="1"/>
  <c r="BG469" i="1"/>
  <c r="BG496" i="1"/>
  <c r="BG542" i="1" s="1"/>
  <c r="AX98" i="1"/>
  <c r="AY89" i="1"/>
  <c r="AX107" i="1"/>
  <c r="BA270" i="1"/>
  <c r="BA243" i="1"/>
  <c r="BL47" i="1"/>
  <c r="BL75" i="1" s="1"/>
  <c r="BL103" i="1" s="1"/>
  <c r="BL131" i="1" s="1"/>
  <c r="BL66" i="1"/>
  <c r="BL94" i="1" s="1"/>
  <c r="BL122" i="1" s="1"/>
  <c r="AY389" i="1"/>
  <c r="AY416" i="1"/>
  <c r="AR417" i="1"/>
  <c r="AR390" i="1"/>
  <c r="BG441" i="1"/>
  <c r="BG451" i="1" s="1"/>
  <c r="BG505" i="1"/>
  <c r="BG514" i="1" s="1"/>
  <c r="BG524" i="1" s="1"/>
  <c r="BG631" i="1" s="1"/>
  <c r="BD279" i="1"/>
  <c r="BD252" i="1"/>
  <c r="BC124" i="1"/>
  <c r="BB170" i="1"/>
  <c r="BB197" i="1"/>
  <c r="BG487" i="1"/>
  <c r="BG533" i="1" s="1"/>
  <c r="BG460" i="1"/>
  <c r="AT280" i="1"/>
  <c r="AT253" i="1"/>
  <c r="AS317" i="1"/>
  <c r="AS344" i="1"/>
  <c r="AR399" i="1"/>
  <c r="AR426" i="1"/>
  <c r="BA216" i="1"/>
  <c r="BA152" i="1"/>
  <c r="BA162" i="1" s="1"/>
  <c r="BF133" i="1"/>
  <c r="BE179" i="1"/>
  <c r="BE206" i="1"/>
  <c r="AQ490" i="1"/>
  <c r="AQ536" i="1" s="1"/>
  <c r="AQ463" i="1"/>
  <c r="BJ277" i="1"/>
  <c r="BJ250" i="1"/>
  <c r="AQ499" i="1"/>
  <c r="AQ545" i="1" s="1"/>
  <c r="AQ472" i="1"/>
  <c r="BK168" i="1"/>
  <c r="BK195" i="1"/>
  <c r="AU180" i="1"/>
  <c r="AU207" i="1"/>
  <c r="BI350" i="1"/>
  <c r="BI323" i="1"/>
  <c r="BI359" i="1"/>
  <c r="BI295" i="1"/>
  <c r="BI305" i="1" s="1"/>
  <c r="AZ316" i="1"/>
  <c r="AZ343" i="1"/>
  <c r="BD32" i="1"/>
  <c r="BC60" i="1"/>
  <c r="BC88" i="1" s="1"/>
  <c r="BC116" i="1" s="1"/>
  <c r="BI314" i="1"/>
  <c r="BI341" i="1"/>
  <c r="BK204" i="1"/>
  <c r="BK177" i="1"/>
  <c r="AV50" i="1"/>
  <c r="AV78" i="1" s="1"/>
  <c r="AV106" i="1" s="1"/>
  <c r="AV134" i="1" s="1"/>
  <c r="AV69" i="1"/>
  <c r="AV97" i="1" s="1"/>
  <c r="AV125" i="1" s="1"/>
  <c r="AW41" i="1"/>
  <c r="BB143" i="1"/>
  <c r="BB189" i="1"/>
  <c r="BB262" i="1" s="1"/>
  <c r="BB335" i="1" s="1"/>
  <c r="BB408" i="1" s="1"/>
  <c r="BB481" i="1" s="1"/>
  <c r="BA471" i="1"/>
  <c r="BA498" i="1"/>
  <c r="BA544" i="1" s="1"/>
  <c r="AX462" i="1"/>
  <c r="AX489" i="1"/>
  <c r="AX535" i="1" s="1"/>
  <c r="AW508" i="1"/>
  <c r="AW517" i="1" s="1"/>
  <c r="AW527" i="1" s="1"/>
  <c r="AW634" i="1" s="1"/>
  <c r="AW444" i="1"/>
  <c r="AW454" i="1" s="1"/>
  <c r="BH414" i="1"/>
  <c r="BH387" i="1"/>
  <c r="BB425" i="1"/>
  <c r="BB398" i="1"/>
  <c r="AU198" i="1"/>
  <c r="AU171" i="1"/>
  <c r="BK213" i="1"/>
  <c r="BK149" i="1"/>
  <c r="BK159" i="1" s="1"/>
  <c r="AL664" i="1"/>
  <c r="AD115" i="1" s="1"/>
  <c r="BD153" i="1"/>
  <c r="CA11" i="1"/>
  <c r="CA14" i="1" s="1"/>
  <c r="CB16" i="1"/>
  <c r="AQ519" i="1"/>
  <c r="AQ529" i="1" s="1"/>
  <c r="AQ636" i="1" s="1"/>
  <c r="AQ456" i="1"/>
  <c r="BK251" i="1"/>
  <c r="BK278" i="1"/>
  <c r="AX62" i="1"/>
  <c r="AX90" i="1" s="1"/>
  <c r="AX118" i="1" s="1"/>
  <c r="AX43" i="1"/>
  <c r="AY34" i="1"/>
  <c r="BH488" i="1"/>
  <c r="BH534" i="1" s="1"/>
  <c r="BH461" i="1"/>
  <c r="AS310" i="1"/>
  <c r="AS373" i="1"/>
  <c r="AS401" i="1"/>
  <c r="AS428" i="1"/>
  <c r="BH470" i="1"/>
  <c r="BH497" i="1"/>
  <c r="BH543" i="1" s="1"/>
  <c r="AW145" i="1"/>
  <c r="AW191" i="1"/>
  <c r="AW264" i="1" s="1"/>
  <c r="AW337" i="1" s="1"/>
  <c r="AW410" i="1" s="1"/>
  <c r="AW483" i="1" s="1"/>
  <c r="BI397" i="1"/>
  <c r="BI424" i="1"/>
  <c r="AW52" i="1"/>
  <c r="AW80" i="1" s="1"/>
  <c r="AW108" i="1" s="1"/>
  <c r="AW136" i="1" s="1"/>
  <c r="AW71" i="1"/>
  <c r="AW99" i="1" s="1"/>
  <c r="AW127" i="1" s="1"/>
  <c r="AR492" i="1"/>
  <c r="AR538" i="1" s="1"/>
  <c r="AR465" i="1"/>
  <c r="BF254" i="1"/>
  <c r="BG208" i="1"/>
  <c r="BE9" i="1"/>
  <c r="BD12" i="1"/>
  <c r="BD15" i="1" s="1"/>
  <c r="AU282" i="1"/>
  <c r="AU255" i="1"/>
  <c r="AV209" i="1"/>
  <c r="AV182" i="1"/>
  <c r="BJ296" i="1"/>
  <c r="BJ306" i="1" s="1"/>
  <c r="BJ360" i="1"/>
  <c r="BI388" i="1"/>
  <c r="BI415" i="1"/>
  <c r="BJ315" i="1"/>
  <c r="BJ342" i="1"/>
  <c r="AT355" i="1"/>
  <c r="AT328" i="1"/>
  <c r="BL150" i="1"/>
  <c r="BL160" i="1" s="1"/>
  <c r="BL214" i="1"/>
  <c r="BH226" i="1"/>
  <c r="BG236" i="1"/>
  <c r="BH442" i="1"/>
  <c r="BH452" i="1" s="1"/>
  <c r="BH506" i="1"/>
  <c r="BH515" i="1" s="1"/>
  <c r="BH525" i="1" s="1"/>
  <c r="BH632" i="1" s="1"/>
  <c r="AR501" i="1"/>
  <c r="AR547" i="1" s="1"/>
  <c r="AR474" i="1"/>
  <c r="AY77" i="1"/>
  <c r="AY105" i="1" s="1"/>
  <c r="AZ49" i="1"/>
  <c r="AV200" i="1"/>
  <c r="AV173" i="1"/>
  <c r="BJ351" i="1"/>
  <c r="BJ324" i="1"/>
  <c r="BD245" i="1"/>
  <c r="BE199" i="1"/>
  <c r="BK269" i="1"/>
  <c r="BK242" i="1"/>
  <c r="AS392" i="1"/>
  <c r="AS419" i="1"/>
  <c r="AR383" i="1"/>
  <c r="AR446" i="1"/>
  <c r="BL169" i="1"/>
  <c r="BL196" i="1"/>
  <c r="AT319" i="1"/>
  <c r="AT346" i="1"/>
  <c r="BK223" i="1"/>
  <c r="BK233" i="1" s="1"/>
  <c r="BK287" i="1"/>
  <c r="AU291" i="1"/>
  <c r="AU227" i="1"/>
  <c r="AU237" i="1" s="1"/>
  <c r="AU246" i="1"/>
  <c r="AU273" i="1"/>
  <c r="AV218" i="1"/>
  <c r="AV154" i="1"/>
  <c r="AV164" i="1" s="1"/>
  <c r="BL205" i="1"/>
  <c r="BL178" i="1"/>
  <c r="BI369" i="1"/>
  <c r="BI379" i="1" s="1"/>
  <c r="BI433" i="1"/>
  <c r="AT300" i="1"/>
  <c r="AT237" i="1"/>
  <c r="CC573" i="1" l="1"/>
  <c r="CC619" i="1" s="1"/>
  <c r="CB619" i="1"/>
  <c r="BE391" i="1"/>
  <c r="BF345" i="1"/>
  <c r="BW263" i="1"/>
  <c r="BV309" i="1"/>
  <c r="BF281" i="1"/>
  <c r="BE327" i="1"/>
  <c r="BW190" i="1"/>
  <c r="BV236" i="1"/>
  <c r="BM473" i="1"/>
  <c r="BN427" i="1"/>
  <c r="BW409" i="1"/>
  <c r="BV455" i="1"/>
  <c r="BN464" i="1"/>
  <c r="BO418" i="1"/>
  <c r="BW336" i="1"/>
  <c r="BV382" i="1"/>
  <c r="BQ30" i="1"/>
  <c r="BP58" i="1"/>
  <c r="BP86" i="1" s="1"/>
  <c r="BP114" i="1" s="1"/>
  <c r="BP39" i="1"/>
  <c r="BN160" i="1"/>
  <c r="BN150" i="1"/>
  <c r="BN214" i="1"/>
  <c r="BM287" i="1"/>
  <c r="BM233" i="1"/>
  <c r="BM223" i="1"/>
  <c r="BN205" i="1"/>
  <c r="BN178" i="1"/>
  <c r="BN196" i="1"/>
  <c r="BN169" i="1"/>
  <c r="BO187" i="1"/>
  <c r="BO260" i="1" s="1"/>
  <c r="BO333" i="1" s="1"/>
  <c r="BO406" i="1" s="1"/>
  <c r="BO479" i="1" s="1"/>
  <c r="BO552" i="1" s="1"/>
  <c r="BO598" i="1" s="1"/>
  <c r="BO141" i="1"/>
  <c r="BM242" i="1"/>
  <c r="BM269" i="1"/>
  <c r="BO67" i="1"/>
  <c r="BO95" i="1" s="1"/>
  <c r="BO123" i="1" s="1"/>
  <c r="BO48" i="1"/>
  <c r="BO76" i="1" s="1"/>
  <c r="BO104" i="1" s="1"/>
  <c r="BO132" i="1" s="1"/>
  <c r="BM278" i="1"/>
  <c r="BM251" i="1"/>
  <c r="BM195" i="1"/>
  <c r="BM168" i="1"/>
  <c r="BN186" i="1"/>
  <c r="BN259" i="1" s="1"/>
  <c r="BN332" i="1" s="1"/>
  <c r="BN405" i="1" s="1"/>
  <c r="BN478" i="1" s="1"/>
  <c r="BN551" i="1" s="1"/>
  <c r="BN597" i="1" s="1"/>
  <c r="BN140" i="1"/>
  <c r="BO38" i="1"/>
  <c r="BP29" i="1"/>
  <c r="BO57" i="1"/>
  <c r="BO85" i="1" s="1"/>
  <c r="BO113" i="1" s="1"/>
  <c r="BM177" i="1"/>
  <c r="BM204" i="1"/>
  <c r="BM159" i="1"/>
  <c r="BM149" i="1"/>
  <c r="BM213" i="1"/>
  <c r="BN47" i="1"/>
  <c r="BN75" i="1" s="1"/>
  <c r="BN103" i="1" s="1"/>
  <c r="BN131" i="1" s="1"/>
  <c r="BN66" i="1"/>
  <c r="BN94" i="1" s="1"/>
  <c r="BN122" i="1" s="1"/>
  <c r="BB126" i="1"/>
  <c r="BB172" i="1" s="1"/>
  <c r="AG633" i="1"/>
  <c r="BC117" i="1"/>
  <c r="BC163" i="1" s="1"/>
  <c r="BB135" i="1"/>
  <c r="BB181" i="1" s="1"/>
  <c r="AS380" i="1"/>
  <c r="AS443" i="1"/>
  <c r="BA443" i="1"/>
  <c r="AZ453" i="1"/>
  <c r="AY526" i="1"/>
  <c r="AY633" i="1" s="1"/>
  <c r="AZ516" i="1"/>
  <c r="BC297" i="1"/>
  <c r="BB307" i="1"/>
  <c r="AR516" i="1"/>
  <c r="AR526" i="1" s="1"/>
  <c r="AR633" i="1" s="1"/>
  <c r="AR453" i="1"/>
  <c r="BB370" i="1"/>
  <c r="BA380" i="1"/>
  <c r="BE318" i="1"/>
  <c r="BF272" i="1"/>
  <c r="BE491" i="1"/>
  <c r="BD537" i="1"/>
  <c r="BE354" i="1"/>
  <c r="BD400" i="1"/>
  <c r="BG500" i="1"/>
  <c r="BF546" i="1"/>
  <c r="AX70" i="1"/>
  <c r="AY61" i="1"/>
  <c r="AX79" i="1"/>
  <c r="AY40" i="1"/>
  <c r="AY68" i="1" s="1"/>
  <c r="AY96" i="1" s="1"/>
  <c r="AZ31" i="1"/>
  <c r="AY59" i="1"/>
  <c r="AY87" i="1" s="1"/>
  <c r="AS464" i="1"/>
  <c r="AS491" i="1"/>
  <c r="AS537" i="1" s="1"/>
  <c r="AS473" i="1"/>
  <c r="AS500" i="1"/>
  <c r="AS546" i="1" s="1"/>
  <c r="BF161" i="1"/>
  <c r="BG115" i="1"/>
  <c r="BF188" i="1"/>
  <c r="AX42" i="1"/>
  <c r="AX51" i="1" s="1"/>
  <c r="AY33" i="1"/>
  <c r="BE261" i="1"/>
  <c r="BE334" i="1" s="1"/>
  <c r="BE234" i="1"/>
  <c r="BD407" i="1"/>
  <c r="BD480" i="1" s="1"/>
  <c r="BK222" i="1"/>
  <c r="BK232" i="1" s="1"/>
  <c r="BK286" i="1"/>
  <c r="AV198" i="1"/>
  <c r="AV171" i="1"/>
  <c r="AZ416" i="1"/>
  <c r="AZ389" i="1"/>
  <c r="BK241" i="1"/>
  <c r="BK268" i="1"/>
  <c r="BL149" i="1"/>
  <c r="BL159" i="1" s="1"/>
  <c r="BL213" i="1"/>
  <c r="BJ295" i="1"/>
  <c r="BJ305" i="1" s="1"/>
  <c r="BJ359" i="1"/>
  <c r="BD60" i="1"/>
  <c r="BD88" i="1" s="1"/>
  <c r="BD116" i="1" s="1"/>
  <c r="BE32" i="1"/>
  <c r="AR472" i="1"/>
  <c r="AR499" i="1"/>
  <c r="AR545" i="1" s="1"/>
  <c r="AV180" i="1"/>
  <c r="AV207" i="1"/>
  <c r="AS390" i="1"/>
  <c r="AS417" i="1"/>
  <c r="BC170" i="1"/>
  <c r="BD124" i="1"/>
  <c r="BC197" i="1"/>
  <c r="AR463" i="1"/>
  <c r="AR490" i="1"/>
  <c r="AR536" i="1" s="1"/>
  <c r="AS399" i="1"/>
  <c r="AS426" i="1"/>
  <c r="BH505" i="1"/>
  <c r="BH514" i="1" s="1"/>
  <c r="BH524" i="1" s="1"/>
  <c r="BH631" i="1" s="1"/>
  <c r="BH441" i="1"/>
  <c r="BH451" i="1" s="1"/>
  <c r="AX444" i="1"/>
  <c r="AX454" i="1" s="1"/>
  <c r="AX508" i="1"/>
  <c r="AX517" i="1" s="1"/>
  <c r="AX527" i="1" s="1"/>
  <c r="AX634" i="1" s="1"/>
  <c r="BA343" i="1"/>
  <c r="BA316" i="1"/>
  <c r="AU244" i="1"/>
  <c r="AU271" i="1"/>
  <c r="BE252" i="1"/>
  <c r="BE279" i="1"/>
  <c r="AY462" i="1"/>
  <c r="AY489" i="1"/>
  <c r="AY535" i="1" s="1"/>
  <c r="AX41" i="1"/>
  <c r="AW69" i="1"/>
  <c r="AW97" i="1" s="1"/>
  <c r="AW125" i="1" s="1"/>
  <c r="AW50" i="1"/>
  <c r="AW78" i="1" s="1"/>
  <c r="AW106" i="1" s="1"/>
  <c r="AW134" i="1" s="1"/>
  <c r="BB270" i="1"/>
  <c r="BB243" i="1"/>
  <c r="BK250" i="1"/>
  <c r="BK277" i="1"/>
  <c r="BI368" i="1"/>
  <c r="BI378" i="1" s="1"/>
  <c r="BI432" i="1"/>
  <c r="AY107" i="1"/>
  <c r="AY98" i="1"/>
  <c r="AZ89" i="1"/>
  <c r="AT317" i="1"/>
  <c r="AT344" i="1"/>
  <c r="AZ362" i="1"/>
  <c r="AZ298" i="1"/>
  <c r="AZ308" i="1" s="1"/>
  <c r="BB498" i="1"/>
  <c r="BB544" i="1" s="1"/>
  <c r="BB471" i="1"/>
  <c r="BI414" i="1"/>
  <c r="BI387" i="1"/>
  <c r="BG133" i="1"/>
  <c r="BF206" i="1"/>
  <c r="BF179" i="1"/>
  <c r="AT353" i="1"/>
  <c r="AT326" i="1"/>
  <c r="BL195" i="1"/>
  <c r="BL168" i="1"/>
  <c r="BJ341" i="1"/>
  <c r="BJ314" i="1"/>
  <c r="BI396" i="1"/>
  <c r="BI423" i="1"/>
  <c r="BJ323" i="1"/>
  <c r="BJ350" i="1"/>
  <c r="BD352" i="1"/>
  <c r="BD325" i="1"/>
  <c r="BL177" i="1"/>
  <c r="BL204" i="1"/>
  <c r="AY435" i="1"/>
  <c r="AY371" i="1"/>
  <c r="AY381" i="1" s="1"/>
  <c r="BH496" i="1"/>
  <c r="BH542" i="1" s="1"/>
  <c r="BH469" i="1"/>
  <c r="BC398" i="1"/>
  <c r="BC425" i="1"/>
  <c r="BH487" i="1"/>
  <c r="BH533" i="1" s="1"/>
  <c r="BH460" i="1"/>
  <c r="BB152" i="1"/>
  <c r="BB162" i="1" s="1"/>
  <c r="BB216" i="1"/>
  <c r="BC143" i="1"/>
  <c r="BC189" i="1"/>
  <c r="BC262" i="1" s="1"/>
  <c r="BC335" i="1" s="1"/>
  <c r="BC408" i="1" s="1"/>
  <c r="BC481" i="1" s="1"/>
  <c r="AU280" i="1"/>
  <c r="AU253" i="1"/>
  <c r="BA289" i="1"/>
  <c r="BA225" i="1"/>
  <c r="BA235" i="1" s="1"/>
  <c r="BE153" i="1"/>
  <c r="CB11" i="1"/>
  <c r="CB14" i="1" s="1"/>
  <c r="CC16" i="1"/>
  <c r="AT310" i="1"/>
  <c r="AT373" i="1"/>
  <c r="BJ433" i="1"/>
  <c r="BJ369" i="1"/>
  <c r="BJ379" i="1" s="1"/>
  <c r="AS465" i="1"/>
  <c r="AS492" i="1"/>
  <c r="AS538" i="1" s="1"/>
  <c r="AY43" i="1"/>
  <c r="AZ34" i="1"/>
  <c r="AY62" i="1"/>
  <c r="AY90" i="1" s="1"/>
  <c r="AY118" i="1" s="1"/>
  <c r="AU364" i="1"/>
  <c r="AU300" i="1"/>
  <c r="AU310" i="1" s="1"/>
  <c r="BF9" i="1"/>
  <c r="BE12" i="1"/>
  <c r="BE15" i="1" s="1"/>
  <c r="AW218" i="1"/>
  <c r="AW154" i="1"/>
  <c r="AW164" i="1" s="1"/>
  <c r="AX71" i="1"/>
  <c r="AX99" i="1" s="1"/>
  <c r="AX127" i="1" s="1"/>
  <c r="AX52" i="1"/>
  <c r="AX80" i="1" s="1"/>
  <c r="AX108" i="1" s="1"/>
  <c r="AX136" i="1" s="1"/>
  <c r="BI506" i="1"/>
  <c r="BI515" i="1" s="1"/>
  <c r="BI525" i="1" s="1"/>
  <c r="BI632" i="1" s="1"/>
  <c r="BI442" i="1"/>
  <c r="BI452" i="1" s="1"/>
  <c r="BL278" i="1"/>
  <c r="BL251" i="1"/>
  <c r="BK360" i="1"/>
  <c r="BK296" i="1"/>
  <c r="BK306" i="1" s="1"/>
  <c r="AT428" i="1"/>
  <c r="AT401" i="1"/>
  <c r="AV282" i="1"/>
  <c r="AV255" i="1"/>
  <c r="BG254" i="1"/>
  <c r="BH208" i="1"/>
  <c r="AX191" i="1"/>
  <c r="AX264" i="1" s="1"/>
  <c r="AX337" i="1" s="1"/>
  <c r="AX410" i="1" s="1"/>
  <c r="AX483" i="1" s="1"/>
  <c r="AX145" i="1"/>
  <c r="BL223" i="1"/>
  <c r="BL233" i="1" s="1"/>
  <c r="BL287" i="1"/>
  <c r="AV273" i="1"/>
  <c r="AV246" i="1"/>
  <c r="BJ415" i="1"/>
  <c r="BJ388" i="1"/>
  <c r="BK324" i="1"/>
  <c r="BK351" i="1"/>
  <c r="AV227" i="1"/>
  <c r="AV237" i="1" s="1"/>
  <c r="AV291" i="1"/>
  <c r="BF199" i="1"/>
  <c r="BE245" i="1"/>
  <c r="BK342" i="1"/>
  <c r="BK315" i="1"/>
  <c r="AU319" i="1"/>
  <c r="AU346" i="1"/>
  <c r="BL242" i="1"/>
  <c r="BL269" i="1"/>
  <c r="BA49" i="1"/>
  <c r="AZ77" i="1"/>
  <c r="AZ105" i="1" s="1"/>
  <c r="AU355" i="1"/>
  <c r="AU328" i="1"/>
  <c r="AS383" i="1"/>
  <c r="AS446" i="1"/>
  <c r="AW209" i="1"/>
  <c r="AW182" i="1"/>
  <c r="BJ424" i="1"/>
  <c r="BJ397" i="1"/>
  <c r="BI488" i="1"/>
  <c r="BI534" i="1" s="1"/>
  <c r="BI461" i="1"/>
  <c r="AT419" i="1"/>
  <c r="AT392" i="1"/>
  <c r="AR456" i="1"/>
  <c r="AR519" i="1"/>
  <c r="AR529" i="1" s="1"/>
  <c r="AR636" i="1" s="1"/>
  <c r="BI226" i="1"/>
  <c r="BH236" i="1"/>
  <c r="AW173" i="1"/>
  <c r="AW200" i="1"/>
  <c r="BI497" i="1"/>
  <c r="BI543" i="1" s="1"/>
  <c r="BI470" i="1"/>
  <c r="AS474" i="1"/>
  <c r="AS501" i="1"/>
  <c r="AS547" i="1" s="1"/>
  <c r="BX409" i="1" l="1"/>
  <c r="BW455" i="1"/>
  <c r="BO427" i="1"/>
  <c r="BN473" i="1"/>
  <c r="BX190" i="1"/>
  <c r="BW236" i="1"/>
  <c r="BG281" i="1"/>
  <c r="BF327" i="1"/>
  <c r="BX336" i="1"/>
  <c r="BW382" i="1"/>
  <c r="BX263" i="1"/>
  <c r="BW309" i="1"/>
  <c r="BO464" i="1"/>
  <c r="BP418" i="1"/>
  <c r="BF391" i="1"/>
  <c r="BG345" i="1"/>
  <c r="BN278" i="1"/>
  <c r="BN251" i="1"/>
  <c r="BM342" i="1"/>
  <c r="BM315" i="1"/>
  <c r="BR30" i="1"/>
  <c r="BQ39" i="1"/>
  <c r="BQ58" i="1"/>
  <c r="BQ86" i="1" s="1"/>
  <c r="BQ114" i="1" s="1"/>
  <c r="BO214" i="1"/>
  <c r="BO160" i="1"/>
  <c r="BO150" i="1"/>
  <c r="BM296" i="1"/>
  <c r="BM306" i="1"/>
  <c r="BM360" i="1"/>
  <c r="BP187" i="1"/>
  <c r="BP260" i="1" s="1"/>
  <c r="BP333" i="1" s="1"/>
  <c r="BP406" i="1" s="1"/>
  <c r="BP479" i="1" s="1"/>
  <c r="BP552" i="1" s="1"/>
  <c r="BP598" i="1" s="1"/>
  <c r="BP141" i="1"/>
  <c r="BM351" i="1"/>
  <c r="BM324" i="1"/>
  <c r="BN269" i="1"/>
  <c r="BN242" i="1"/>
  <c r="BO169" i="1"/>
  <c r="BO196" i="1"/>
  <c r="BN233" i="1"/>
  <c r="BN223" i="1"/>
  <c r="BN287" i="1"/>
  <c r="BO178" i="1"/>
  <c r="BO205" i="1"/>
  <c r="BP48" i="1"/>
  <c r="BP76" i="1" s="1"/>
  <c r="BP104" i="1" s="1"/>
  <c r="BP132" i="1" s="1"/>
  <c r="BP67" i="1"/>
  <c r="BP95" i="1" s="1"/>
  <c r="BP123" i="1" s="1"/>
  <c r="BM277" i="1"/>
  <c r="BM250" i="1"/>
  <c r="BO186" i="1"/>
  <c r="BO259" i="1" s="1"/>
  <c r="BO332" i="1" s="1"/>
  <c r="BO405" i="1" s="1"/>
  <c r="BO478" i="1" s="1"/>
  <c r="BO551" i="1" s="1"/>
  <c r="BO597" i="1" s="1"/>
  <c r="BO140" i="1"/>
  <c r="BM241" i="1"/>
  <c r="BM268" i="1"/>
  <c r="BN195" i="1"/>
  <c r="BN168" i="1"/>
  <c r="BP38" i="1"/>
  <c r="BQ29" i="1"/>
  <c r="BP57" i="1"/>
  <c r="BP85" i="1" s="1"/>
  <c r="BP113" i="1" s="1"/>
  <c r="BN204" i="1"/>
  <c r="BN177" i="1"/>
  <c r="BO66" i="1"/>
  <c r="BO94" i="1" s="1"/>
  <c r="BO122" i="1" s="1"/>
  <c r="BO47" i="1"/>
  <c r="BO75" i="1" s="1"/>
  <c r="BO103" i="1" s="1"/>
  <c r="BO131" i="1" s="1"/>
  <c r="BM222" i="1"/>
  <c r="BM232" i="1"/>
  <c r="BM286" i="1"/>
  <c r="BN213" i="1"/>
  <c r="BN159" i="1"/>
  <c r="BN149" i="1"/>
  <c r="BC135" i="1"/>
  <c r="BC181" i="1" s="1"/>
  <c r="BD117" i="1"/>
  <c r="BD163" i="1" s="1"/>
  <c r="BC126" i="1"/>
  <c r="BC172" i="1" s="1"/>
  <c r="BC307" i="1"/>
  <c r="BD297" i="1"/>
  <c r="BA516" i="1"/>
  <c r="AZ526" i="1"/>
  <c r="AZ633" i="1" s="1"/>
  <c r="BB443" i="1"/>
  <c r="BA453" i="1"/>
  <c r="AS453" i="1"/>
  <c r="AS516" i="1"/>
  <c r="AS526" i="1" s="1"/>
  <c r="AS633" i="1" s="1"/>
  <c r="BC370" i="1"/>
  <c r="BB380" i="1"/>
  <c r="BF318" i="1"/>
  <c r="BG272" i="1"/>
  <c r="BE400" i="1"/>
  <c r="BF354" i="1"/>
  <c r="BE537" i="1"/>
  <c r="BE407" i="1"/>
  <c r="BE480" i="1" s="1"/>
  <c r="AY79" i="1"/>
  <c r="AY70" i="1"/>
  <c r="AZ61" i="1"/>
  <c r="AZ33" i="1"/>
  <c r="AY42" i="1"/>
  <c r="AY51" i="1" s="1"/>
  <c r="BG546" i="1"/>
  <c r="BH500" i="1"/>
  <c r="BG161" i="1"/>
  <c r="BH115" i="1"/>
  <c r="BG188" i="1"/>
  <c r="BF261" i="1"/>
  <c r="BF334" i="1" s="1"/>
  <c r="BF234" i="1"/>
  <c r="AZ40" i="1"/>
  <c r="AZ68" i="1" s="1"/>
  <c r="AZ96" i="1" s="1"/>
  <c r="BA31" i="1"/>
  <c r="AZ59" i="1"/>
  <c r="AZ87" i="1" s="1"/>
  <c r="BG206" i="1"/>
  <c r="BG179" i="1"/>
  <c r="BH133" i="1"/>
  <c r="BD170" i="1"/>
  <c r="BD197" i="1"/>
  <c r="BE124" i="1"/>
  <c r="BK314" i="1"/>
  <c r="BK341" i="1"/>
  <c r="BJ414" i="1"/>
  <c r="BJ387" i="1"/>
  <c r="AZ107" i="1"/>
  <c r="BA89" i="1"/>
  <c r="AZ98" i="1"/>
  <c r="BE352" i="1"/>
  <c r="BE325" i="1"/>
  <c r="BF32" i="1"/>
  <c r="BE60" i="1"/>
  <c r="BE88" i="1" s="1"/>
  <c r="BE116" i="1" s="1"/>
  <c r="BK350" i="1"/>
  <c r="BK323" i="1"/>
  <c r="BC471" i="1"/>
  <c r="BC498" i="1"/>
  <c r="BC544" i="1" s="1"/>
  <c r="AS490" i="1"/>
  <c r="AS536" i="1" s="1"/>
  <c r="AS463" i="1"/>
  <c r="AU353" i="1"/>
  <c r="AU326" i="1"/>
  <c r="BD425" i="1"/>
  <c r="BD398" i="1"/>
  <c r="BL241" i="1"/>
  <c r="BL268" i="1"/>
  <c r="BB316" i="1"/>
  <c r="BB343" i="1"/>
  <c r="AU344" i="1"/>
  <c r="AU317" i="1"/>
  <c r="AS499" i="1"/>
  <c r="AS545" i="1" s="1"/>
  <c r="AS472" i="1"/>
  <c r="BD143" i="1"/>
  <c r="BD189" i="1"/>
  <c r="BD262" i="1" s="1"/>
  <c r="BD335" i="1" s="1"/>
  <c r="BD408" i="1" s="1"/>
  <c r="BD481" i="1" s="1"/>
  <c r="AZ462" i="1"/>
  <c r="AZ489" i="1"/>
  <c r="AZ535" i="1" s="1"/>
  <c r="BL250" i="1"/>
  <c r="BL277" i="1"/>
  <c r="BJ423" i="1"/>
  <c r="BJ396" i="1"/>
  <c r="AW180" i="1"/>
  <c r="AW207" i="1"/>
  <c r="AV280" i="1"/>
  <c r="AV253" i="1"/>
  <c r="BJ432" i="1"/>
  <c r="BJ368" i="1"/>
  <c r="BJ378" i="1" s="1"/>
  <c r="BI487" i="1"/>
  <c r="BI533" i="1" s="1"/>
  <c r="BI460" i="1"/>
  <c r="BC216" i="1"/>
  <c r="BC152" i="1"/>
  <c r="BC162" i="1" s="1"/>
  <c r="AT399" i="1"/>
  <c r="AT426" i="1"/>
  <c r="AW171" i="1"/>
  <c r="AW198" i="1"/>
  <c r="AV244" i="1"/>
  <c r="AV271" i="1"/>
  <c r="BB289" i="1"/>
  <c r="BB225" i="1"/>
  <c r="BB235" i="1" s="1"/>
  <c r="BI496" i="1"/>
  <c r="BI542" i="1" s="1"/>
  <c r="BI469" i="1"/>
  <c r="AZ371" i="1"/>
  <c r="AZ381" i="1" s="1"/>
  <c r="AZ435" i="1"/>
  <c r="BI505" i="1"/>
  <c r="BI514" i="1" s="1"/>
  <c r="BI524" i="1" s="1"/>
  <c r="BI631" i="1" s="1"/>
  <c r="BI441" i="1"/>
  <c r="BI451" i="1" s="1"/>
  <c r="AX69" i="1"/>
  <c r="AX97" i="1" s="1"/>
  <c r="AX125" i="1" s="1"/>
  <c r="AX50" i="1"/>
  <c r="AX78" i="1" s="1"/>
  <c r="AX106" i="1" s="1"/>
  <c r="AX134" i="1" s="1"/>
  <c r="AY41" i="1"/>
  <c r="BA389" i="1"/>
  <c r="BA416" i="1"/>
  <c r="BL222" i="1"/>
  <c r="BL232" i="1" s="1"/>
  <c r="BL286" i="1"/>
  <c r="BK359" i="1"/>
  <c r="BK295" i="1"/>
  <c r="BK305" i="1" s="1"/>
  <c r="BA298" i="1"/>
  <c r="BA308" i="1" s="1"/>
  <c r="BA362" i="1"/>
  <c r="AY444" i="1"/>
  <c r="AY454" i="1" s="1"/>
  <c r="AY508" i="1"/>
  <c r="AY517" i="1" s="1"/>
  <c r="AY527" i="1" s="1"/>
  <c r="AY634" i="1" s="1"/>
  <c r="BF252" i="1"/>
  <c r="BF279" i="1"/>
  <c r="AT417" i="1"/>
  <c r="AT390" i="1"/>
  <c r="BC270" i="1"/>
  <c r="BC243" i="1"/>
  <c r="BF153" i="1"/>
  <c r="CD16" i="1"/>
  <c r="CC11" i="1"/>
  <c r="CC14" i="1" s="1"/>
  <c r="BK397" i="1"/>
  <c r="BK424" i="1"/>
  <c r="AV328" i="1"/>
  <c r="AV355" i="1"/>
  <c r="BL342" i="1"/>
  <c r="BL315" i="1"/>
  <c r="AV346" i="1"/>
  <c r="AV319" i="1"/>
  <c r="BA34" i="1"/>
  <c r="AZ43" i="1"/>
  <c r="AZ62" i="1"/>
  <c r="AZ90" i="1" s="1"/>
  <c r="AZ118" i="1" s="1"/>
  <c r="AY191" i="1"/>
  <c r="AY264" i="1" s="1"/>
  <c r="AY337" i="1" s="1"/>
  <c r="AY410" i="1" s="1"/>
  <c r="AY483" i="1" s="1"/>
  <c r="AY145" i="1"/>
  <c r="AW255" i="1"/>
  <c r="AW282" i="1"/>
  <c r="AT501" i="1"/>
  <c r="AT547" i="1" s="1"/>
  <c r="AT474" i="1"/>
  <c r="AX209" i="1"/>
  <c r="AX182" i="1"/>
  <c r="AY71" i="1"/>
  <c r="AY99" i="1" s="1"/>
  <c r="AY127" i="1" s="1"/>
  <c r="AY52" i="1"/>
  <c r="AY80" i="1" s="1"/>
  <c r="AY108" i="1" s="1"/>
  <c r="AY136" i="1" s="1"/>
  <c r="BJ226" i="1"/>
  <c r="BI236" i="1"/>
  <c r="AS456" i="1"/>
  <c r="AS519" i="1"/>
  <c r="AS529" i="1" s="1"/>
  <c r="AS636" i="1" s="1"/>
  <c r="AU392" i="1"/>
  <c r="AU419" i="1"/>
  <c r="AX200" i="1"/>
  <c r="AX173" i="1"/>
  <c r="AU373" i="1"/>
  <c r="AU383" i="1" s="1"/>
  <c r="AU437" i="1"/>
  <c r="BK369" i="1"/>
  <c r="BK379" i="1" s="1"/>
  <c r="BK433" i="1"/>
  <c r="AT492" i="1"/>
  <c r="AT538" i="1" s="1"/>
  <c r="AT465" i="1"/>
  <c r="BG199" i="1"/>
  <c r="BF245" i="1"/>
  <c r="BJ461" i="1"/>
  <c r="BJ488" i="1"/>
  <c r="BJ534" i="1" s="1"/>
  <c r="BL360" i="1"/>
  <c r="BL296" i="1"/>
  <c r="BL306" i="1" s="1"/>
  <c r="BI208" i="1"/>
  <c r="BH254" i="1"/>
  <c r="AW291" i="1"/>
  <c r="AW227" i="1"/>
  <c r="AW237" i="1" s="1"/>
  <c r="BJ442" i="1"/>
  <c r="BJ452" i="1" s="1"/>
  <c r="BJ506" i="1"/>
  <c r="BJ515" i="1" s="1"/>
  <c r="BJ525" i="1" s="1"/>
  <c r="BJ632" i="1" s="1"/>
  <c r="BB49" i="1"/>
  <c r="BA77" i="1"/>
  <c r="BA105" i="1" s="1"/>
  <c r="BJ497" i="1"/>
  <c r="BJ543" i="1" s="1"/>
  <c r="BJ470" i="1"/>
  <c r="AU401" i="1"/>
  <c r="AU428" i="1"/>
  <c r="BK415" i="1"/>
  <c r="BK388" i="1"/>
  <c r="AV364" i="1"/>
  <c r="AV300" i="1"/>
  <c r="AV310" i="1" s="1"/>
  <c r="AT383" i="1"/>
  <c r="AT446" i="1"/>
  <c r="BL324" i="1"/>
  <c r="BL351" i="1"/>
  <c r="AW246" i="1"/>
  <c r="AW273" i="1"/>
  <c r="AX154" i="1"/>
  <c r="AX164" i="1" s="1"/>
  <c r="AX218" i="1"/>
  <c r="BG9" i="1"/>
  <c r="BF12" i="1"/>
  <c r="BF15" i="1" s="1"/>
  <c r="BY263" i="1" l="1"/>
  <c r="BX309" i="1"/>
  <c r="BY336" i="1"/>
  <c r="BX382" i="1"/>
  <c r="BH281" i="1"/>
  <c r="BG327" i="1"/>
  <c r="BY190" i="1"/>
  <c r="BX236" i="1"/>
  <c r="BG391" i="1"/>
  <c r="BH345" i="1"/>
  <c r="BP427" i="1"/>
  <c r="BO473" i="1"/>
  <c r="BP464" i="1"/>
  <c r="BQ418" i="1"/>
  <c r="BY409" i="1"/>
  <c r="BX455" i="1"/>
  <c r="BM397" i="1"/>
  <c r="BM424" i="1"/>
  <c r="BO233" i="1"/>
  <c r="BO223" i="1"/>
  <c r="BO287" i="1"/>
  <c r="BP214" i="1"/>
  <c r="BP160" i="1"/>
  <c r="BP150" i="1"/>
  <c r="BQ141" i="1"/>
  <c r="BQ187" i="1"/>
  <c r="BQ260" i="1" s="1"/>
  <c r="BQ333" i="1" s="1"/>
  <c r="BQ406" i="1" s="1"/>
  <c r="BQ479" i="1" s="1"/>
  <c r="BQ552" i="1" s="1"/>
  <c r="BQ598" i="1" s="1"/>
  <c r="BN351" i="1"/>
  <c r="BN324" i="1"/>
  <c r="BN296" i="1"/>
  <c r="BN360" i="1"/>
  <c r="BN306" i="1"/>
  <c r="BQ48" i="1"/>
  <c r="BQ76" i="1" s="1"/>
  <c r="BQ104" i="1" s="1"/>
  <c r="BQ132" i="1" s="1"/>
  <c r="BQ67" i="1"/>
  <c r="BQ95" i="1" s="1"/>
  <c r="BQ123" i="1" s="1"/>
  <c r="BM433" i="1"/>
  <c r="BM379" i="1"/>
  <c r="BM369" i="1"/>
  <c r="BP169" i="1"/>
  <c r="BP196" i="1"/>
  <c r="BS30" i="1"/>
  <c r="BR39" i="1"/>
  <c r="BR58" i="1"/>
  <c r="BR86" i="1" s="1"/>
  <c r="BR114" i="1" s="1"/>
  <c r="BP178" i="1"/>
  <c r="BP205" i="1"/>
  <c r="BM388" i="1"/>
  <c r="BM415" i="1"/>
  <c r="BO242" i="1"/>
  <c r="BO269" i="1"/>
  <c r="BO251" i="1"/>
  <c r="BO278" i="1"/>
  <c r="BN315" i="1"/>
  <c r="BN342" i="1"/>
  <c r="BQ38" i="1"/>
  <c r="BR29" i="1"/>
  <c r="BQ57" i="1"/>
  <c r="BQ85" i="1" s="1"/>
  <c r="BQ113" i="1" s="1"/>
  <c r="BM350" i="1"/>
  <c r="BM323" i="1"/>
  <c r="BO204" i="1"/>
  <c r="BO177" i="1"/>
  <c r="BN268" i="1"/>
  <c r="BN241" i="1"/>
  <c r="BM295" i="1"/>
  <c r="BM359" i="1"/>
  <c r="BM305" i="1"/>
  <c r="BP66" i="1"/>
  <c r="BP94" i="1" s="1"/>
  <c r="BP122" i="1" s="1"/>
  <c r="BP47" i="1"/>
  <c r="BP75" i="1" s="1"/>
  <c r="BP103" i="1" s="1"/>
  <c r="BP131" i="1" s="1"/>
  <c r="BO195" i="1"/>
  <c r="BO168" i="1"/>
  <c r="BM314" i="1"/>
  <c r="BM341" i="1"/>
  <c r="BN277" i="1"/>
  <c r="BN250" i="1"/>
  <c r="BO213" i="1"/>
  <c r="BO159" i="1"/>
  <c r="BO149" i="1"/>
  <c r="BN286" i="1"/>
  <c r="BN232" i="1"/>
  <c r="BN222" i="1"/>
  <c r="BP140" i="1"/>
  <c r="BP186" i="1"/>
  <c r="BP259" i="1" s="1"/>
  <c r="BP332" i="1" s="1"/>
  <c r="BP405" i="1" s="1"/>
  <c r="BP478" i="1" s="1"/>
  <c r="BP551" i="1" s="1"/>
  <c r="BP597" i="1" s="1"/>
  <c r="BD126" i="1"/>
  <c r="BD172" i="1" s="1"/>
  <c r="BD135" i="1"/>
  <c r="BD181" i="1" s="1"/>
  <c r="BE117" i="1"/>
  <c r="BE163" i="1" s="1"/>
  <c r="BD370" i="1"/>
  <c r="BC380" i="1"/>
  <c r="BC443" i="1"/>
  <c r="BB453" i="1"/>
  <c r="BB516" i="1"/>
  <c r="BA526" i="1"/>
  <c r="BA633" i="1" s="1"/>
  <c r="BE297" i="1"/>
  <c r="BD307" i="1"/>
  <c r="AM661" i="1"/>
  <c r="AE109" i="1" s="1"/>
  <c r="BG318" i="1"/>
  <c r="BH272" i="1"/>
  <c r="BG491" i="1"/>
  <c r="BF537" i="1"/>
  <c r="BF400" i="1"/>
  <c r="BG354" i="1"/>
  <c r="AN661" i="1"/>
  <c r="AF109" i="1" s="1"/>
  <c r="BG261" i="1"/>
  <c r="BG334" i="1" s="1"/>
  <c r="BG234" i="1"/>
  <c r="BH161" i="1"/>
  <c r="BI115" i="1"/>
  <c r="BH188" i="1"/>
  <c r="AZ70" i="1"/>
  <c r="BA61" i="1"/>
  <c r="AZ79" i="1"/>
  <c r="BA33" i="1"/>
  <c r="AZ42" i="1"/>
  <c r="AZ51" i="1" s="1"/>
  <c r="BA59" i="1"/>
  <c r="BA87" i="1" s="1"/>
  <c r="BA40" i="1"/>
  <c r="BA68" i="1" s="1"/>
  <c r="BA96" i="1" s="1"/>
  <c r="BB31" i="1"/>
  <c r="BI500" i="1"/>
  <c r="BH546" i="1"/>
  <c r="BF407" i="1"/>
  <c r="BF480" i="1" s="1"/>
  <c r="BF526" i="1" s="1"/>
  <c r="BF633" i="1" s="1"/>
  <c r="AV353" i="1"/>
  <c r="AV326" i="1"/>
  <c r="BE398" i="1"/>
  <c r="BE425" i="1"/>
  <c r="BE170" i="1"/>
  <c r="BE197" i="1"/>
  <c r="BF124" i="1"/>
  <c r="AZ508" i="1"/>
  <c r="AZ517" i="1" s="1"/>
  <c r="AZ527" i="1" s="1"/>
  <c r="AZ634" i="1" s="1"/>
  <c r="AZ444" i="1"/>
  <c r="AZ454" i="1" s="1"/>
  <c r="AW271" i="1"/>
  <c r="AW244" i="1"/>
  <c r="AW253" i="1"/>
  <c r="AW280" i="1"/>
  <c r="BL314" i="1"/>
  <c r="BL341" i="1"/>
  <c r="BD270" i="1"/>
  <c r="BD243" i="1"/>
  <c r="BA107" i="1"/>
  <c r="BA98" i="1"/>
  <c r="BB89" i="1"/>
  <c r="BF352" i="1"/>
  <c r="BF325" i="1"/>
  <c r="BD152" i="1"/>
  <c r="BD162" i="1" s="1"/>
  <c r="BD216" i="1"/>
  <c r="AT499" i="1"/>
  <c r="AT545" i="1" s="1"/>
  <c r="AT472" i="1"/>
  <c r="BI133" i="1"/>
  <c r="BH179" i="1"/>
  <c r="BH206" i="1"/>
  <c r="BL295" i="1"/>
  <c r="BL305" i="1" s="1"/>
  <c r="BL359" i="1"/>
  <c r="BA489" i="1"/>
  <c r="BA535" i="1" s="1"/>
  <c r="BA462" i="1"/>
  <c r="BA435" i="1"/>
  <c r="BA371" i="1"/>
  <c r="BA381" i="1" s="1"/>
  <c r="AY69" i="1"/>
  <c r="AY97" i="1" s="1"/>
  <c r="AY125" i="1" s="1"/>
  <c r="AZ41" i="1"/>
  <c r="AY50" i="1"/>
  <c r="AY78" i="1" s="1"/>
  <c r="AY106" i="1" s="1"/>
  <c r="AY134" i="1" s="1"/>
  <c r="BJ469" i="1"/>
  <c r="BJ496" i="1"/>
  <c r="BJ542" i="1" s="1"/>
  <c r="AN660" i="1" s="1"/>
  <c r="BD471" i="1"/>
  <c r="BD498" i="1"/>
  <c r="BD544" i="1" s="1"/>
  <c r="BK396" i="1"/>
  <c r="BK423" i="1"/>
  <c r="BC343" i="1"/>
  <c r="BC316" i="1"/>
  <c r="AX180" i="1"/>
  <c r="AX207" i="1"/>
  <c r="BL323" i="1"/>
  <c r="BL350" i="1"/>
  <c r="BE189" i="1"/>
  <c r="BE262" i="1" s="1"/>
  <c r="BE335" i="1" s="1"/>
  <c r="BE408" i="1" s="1"/>
  <c r="BE481" i="1" s="1"/>
  <c r="BE143" i="1"/>
  <c r="BJ487" i="1"/>
  <c r="BJ533" i="1" s="1"/>
  <c r="BJ460" i="1"/>
  <c r="BG279" i="1"/>
  <c r="BG252" i="1"/>
  <c r="BB298" i="1"/>
  <c r="BB308" i="1" s="1"/>
  <c r="BB362" i="1"/>
  <c r="BC225" i="1"/>
  <c r="BC235" i="1" s="1"/>
  <c r="BC289" i="1"/>
  <c r="BJ441" i="1"/>
  <c r="BJ451" i="1" s="1"/>
  <c r="BJ505" i="1"/>
  <c r="BJ514" i="1" s="1"/>
  <c r="BJ524" i="1" s="1"/>
  <c r="BJ631" i="1" s="1"/>
  <c r="AU417" i="1"/>
  <c r="AU390" i="1"/>
  <c r="AU426" i="1"/>
  <c r="AU399" i="1"/>
  <c r="BF60" i="1"/>
  <c r="BF88" i="1" s="1"/>
  <c r="BF116" i="1" s="1"/>
  <c r="BG32" i="1"/>
  <c r="BK387" i="1"/>
  <c r="BK414" i="1"/>
  <c r="AX171" i="1"/>
  <c r="AX198" i="1"/>
  <c r="AT490" i="1"/>
  <c r="AT536" i="1" s="1"/>
  <c r="AT463" i="1"/>
  <c r="BK432" i="1"/>
  <c r="BK368" i="1"/>
  <c r="BK378" i="1" s="1"/>
  <c r="AV344" i="1"/>
  <c r="AV317" i="1"/>
  <c r="BB416" i="1"/>
  <c r="BB389" i="1"/>
  <c r="AL661" i="1"/>
  <c r="AD109" i="1" s="1"/>
  <c r="BG153" i="1"/>
  <c r="CD11" i="1"/>
  <c r="CD14" i="1" s="1"/>
  <c r="CE16" i="1"/>
  <c r="AW346" i="1"/>
  <c r="AW319" i="1"/>
  <c r="BL369" i="1"/>
  <c r="BL379" i="1" s="1"/>
  <c r="BL433" i="1"/>
  <c r="AW355" i="1"/>
  <c r="AW328" i="1"/>
  <c r="AY218" i="1"/>
  <c r="AY154" i="1"/>
  <c r="AY164" i="1" s="1"/>
  <c r="AZ191" i="1"/>
  <c r="AZ264" i="1" s="1"/>
  <c r="AZ337" i="1" s="1"/>
  <c r="AZ410" i="1" s="1"/>
  <c r="AZ483" i="1" s="1"/>
  <c r="AZ145" i="1"/>
  <c r="AV419" i="1"/>
  <c r="AV392" i="1"/>
  <c r="AY200" i="1"/>
  <c r="AY173" i="1"/>
  <c r="AX255" i="1"/>
  <c r="AX282" i="1"/>
  <c r="AZ71" i="1"/>
  <c r="AZ99" i="1" s="1"/>
  <c r="AZ127" i="1" s="1"/>
  <c r="AZ52" i="1"/>
  <c r="AZ80" i="1" s="1"/>
  <c r="AZ108" i="1" s="1"/>
  <c r="AZ136" i="1" s="1"/>
  <c r="AX291" i="1"/>
  <c r="AX227" i="1"/>
  <c r="AX237" i="1" s="1"/>
  <c r="BB34" i="1"/>
  <c r="BA62" i="1"/>
  <c r="BA90" i="1" s="1"/>
  <c r="BA118" i="1" s="1"/>
  <c r="BA43" i="1"/>
  <c r="BC49" i="1"/>
  <c r="BB77" i="1"/>
  <c r="BB105" i="1" s="1"/>
  <c r="AU510" i="1"/>
  <c r="AU519" i="1" s="1"/>
  <c r="AU529" i="1" s="1"/>
  <c r="AU636" i="1" s="1"/>
  <c r="AU446" i="1"/>
  <c r="AU456" i="1" s="1"/>
  <c r="AV401" i="1"/>
  <c r="AV428" i="1"/>
  <c r="BL397" i="1"/>
  <c r="BL424" i="1"/>
  <c r="BK488" i="1"/>
  <c r="BK461" i="1"/>
  <c r="BG245" i="1"/>
  <c r="BH199" i="1"/>
  <c r="AU492" i="1"/>
  <c r="AU538" i="1" s="1"/>
  <c r="AU465" i="1"/>
  <c r="AU501" i="1"/>
  <c r="AU547" i="1" s="1"/>
  <c r="AU474" i="1"/>
  <c r="BG12" i="1"/>
  <c r="BG15" i="1" s="1"/>
  <c r="BH9" i="1"/>
  <c r="AV437" i="1"/>
  <c r="AV373" i="1"/>
  <c r="AV383" i="1" s="1"/>
  <c r="AW364" i="1"/>
  <c r="AW300" i="1"/>
  <c r="AW310" i="1" s="1"/>
  <c r="BK442" i="1"/>
  <c r="BK452" i="1" s="1"/>
  <c r="BK506" i="1"/>
  <c r="BK470" i="1"/>
  <c r="BK497" i="1"/>
  <c r="BK226" i="1"/>
  <c r="BJ236" i="1"/>
  <c r="AT456" i="1"/>
  <c r="AT519" i="1"/>
  <c r="AT529" i="1" s="1"/>
  <c r="AT636" i="1" s="1"/>
  <c r="BL415" i="1"/>
  <c r="BL388" i="1"/>
  <c r="BJ208" i="1"/>
  <c r="BI254" i="1"/>
  <c r="AX273" i="1"/>
  <c r="AX246" i="1"/>
  <c r="AY209" i="1"/>
  <c r="AY182" i="1"/>
  <c r="BK543" i="1" l="1"/>
  <c r="BK570" i="1"/>
  <c r="BK616" i="1" s="1"/>
  <c r="BK650" i="1" s="1"/>
  <c r="BK534" i="1"/>
  <c r="BK561" i="1"/>
  <c r="BK607" i="1" s="1"/>
  <c r="BK641" i="1" s="1"/>
  <c r="BK515" i="1"/>
  <c r="BK525" i="1" s="1"/>
  <c r="BK632" i="1" s="1"/>
  <c r="BK579" i="1"/>
  <c r="BK588" i="1" s="1"/>
  <c r="BP473" i="1"/>
  <c r="BQ427" i="1"/>
  <c r="BH391" i="1"/>
  <c r="BI345" i="1"/>
  <c r="BZ190" i="1"/>
  <c r="BY236" i="1"/>
  <c r="BI281" i="1"/>
  <c r="BH327" i="1"/>
  <c r="BZ409" i="1"/>
  <c r="BY455" i="1"/>
  <c r="BZ336" i="1"/>
  <c r="BY382" i="1"/>
  <c r="BR418" i="1"/>
  <c r="BQ464" i="1"/>
  <c r="BZ263" i="1"/>
  <c r="BY309" i="1"/>
  <c r="BR48" i="1"/>
  <c r="BR76" i="1" s="1"/>
  <c r="BR104" i="1" s="1"/>
  <c r="BR132" i="1" s="1"/>
  <c r="BR67" i="1"/>
  <c r="BR95" i="1" s="1"/>
  <c r="BR123" i="1" s="1"/>
  <c r="BQ178" i="1"/>
  <c r="BQ205" i="1"/>
  <c r="BO315" i="1"/>
  <c r="BO342" i="1"/>
  <c r="BT30" i="1"/>
  <c r="BS58" i="1"/>
  <c r="BS86" i="1" s="1"/>
  <c r="BS114" i="1" s="1"/>
  <c r="BS39" i="1"/>
  <c r="BM461" i="1"/>
  <c r="BM488" i="1"/>
  <c r="BO296" i="1"/>
  <c r="BO306" i="1"/>
  <c r="BO360" i="1"/>
  <c r="BP223" i="1"/>
  <c r="BP287" i="1"/>
  <c r="BP233" i="1"/>
  <c r="BN388" i="1"/>
  <c r="BN415" i="1"/>
  <c r="BP251" i="1"/>
  <c r="BP278" i="1"/>
  <c r="BN424" i="1"/>
  <c r="BN397" i="1"/>
  <c r="BN379" i="1"/>
  <c r="BN433" i="1"/>
  <c r="BN369" i="1"/>
  <c r="BM506" i="1"/>
  <c r="BM579" i="1" s="1"/>
  <c r="BM588" i="1" s="1"/>
  <c r="BM452" i="1"/>
  <c r="BM442" i="1"/>
  <c r="BM470" i="1"/>
  <c r="BM497" i="1"/>
  <c r="BP242" i="1"/>
  <c r="BP269" i="1"/>
  <c r="BO351" i="1"/>
  <c r="BO324" i="1"/>
  <c r="BR141" i="1"/>
  <c r="BR187" i="1"/>
  <c r="BR260" i="1" s="1"/>
  <c r="BR333" i="1" s="1"/>
  <c r="BR406" i="1" s="1"/>
  <c r="BR479" i="1" s="1"/>
  <c r="BR552" i="1" s="1"/>
  <c r="BR598" i="1" s="1"/>
  <c r="BQ169" i="1"/>
  <c r="BQ196" i="1"/>
  <c r="BQ160" i="1"/>
  <c r="BQ150" i="1"/>
  <c r="BQ214" i="1"/>
  <c r="BO241" i="1"/>
  <c r="BO268" i="1"/>
  <c r="BP204" i="1"/>
  <c r="BP177" i="1"/>
  <c r="BO277" i="1"/>
  <c r="BO250" i="1"/>
  <c r="BO222" i="1"/>
  <c r="BO286" i="1"/>
  <c r="BO232" i="1"/>
  <c r="BP195" i="1"/>
  <c r="BP168" i="1"/>
  <c r="BM423" i="1"/>
  <c r="BM396" i="1"/>
  <c r="BN314" i="1"/>
  <c r="BN341" i="1"/>
  <c r="BP149" i="1"/>
  <c r="BP213" i="1"/>
  <c r="BP159" i="1"/>
  <c r="BN323" i="1"/>
  <c r="BN350" i="1"/>
  <c r="BM432" i="1"/>
  <c r="BM368" i="1"/>
  <c r="BM378" i="1"/>
  <c r="BQ186" i="1"/>
  <c r="BQ259" i="1" s="1"/>
  <c r="BQ332" i="1" s="1"/>
  <c r="BQ405" i="1" s="1"/>
  <c r="BQ478" i="1" s="1"/>
  <c r="BQ551" i="1" s="1"/>
  <c r="BQ597" i="1" s="1"/>
  <c r="BQ140" i="1"/>
  <c r="BS29" i="1"/>
  <c r="BR38" i="1"/>
  <c r="BR57" i="1"/>
  <c r="BR85" i="1" s="1"/>
  <c r="BR113" i="1" s="1"/>
  <c r="BN305" i="1"/>
  <c r="BN359" i="1"/>
  <c r="BN295" i="1"/>
  <c r="BM387" i="1"/>
  <c r="BM414" i="1"/>
  <c r="BQ66" i="1"/>
  <c r="BQ94" i="1" s="1"/>
  <c r="BQ122" i="1" s="1"/>
  <c r="BQ47" i="1"/>
  <c r="BQ75" i="1" s="1"/>
  <c r="BQ103" i="1" s="1"/>
  <c r="BQ131" i="1" s="1"/>
  <c r="AF108" i="1"/>
  <c r="AF110" i="1"/>
  <c r="BE126" i="1"/>
  <c r="BE172" i="1" s="1"/>
  <c r="BF117" i="1"/>
  <c r="BF163" i="1" s="1"/>
  <c r="BE135" i="1"/>
  <c r="BE181" i="1" s="1"/>
  <c r="AM660" i="1"/>
  <c r="BE307" i="1"/>
  <c r="BF297" i="1"/>
  <c r="BC516" i="1"/>
  <c r="BB526" i="1"/>
  <c r="BB633" i="1" s="1"/>
  <c r="BD443" i="1"/>
  <c r="BC453" i="1"/>
  <c r="BE370" i="1"/>
  <c r="BD380" i="1"/>
  <c r="BH318" i="1"/>
  <c r="BI272" i="1"/>
  <c r="BG400" i="1"/>
  <c r="BH354" i="1"/>
  <c r="BG537" i="1"/>
  <c r="BH491" i="1"/>
  <c r="BB59" i="1"/>
  <c r="BB87" i="1" s="1"/>
  <c r="BC31" i="1"/>
  <c r="BB40" i="1"/>
  <c r="BB68" i="1" s="1"/>
  <c r="BB96" i="1" s="1"/>
  <c r="BH261" i="1"/>
  <c r="BH334" i="1" s="1"/>
  <c r="BH234" i="1"/>
  <c r="BI161" i="1"/>
  <c r="BJ115" i="1"/>
  <c r="BI188" i="1"/>
  <c r="BJ500" i="1"/>
  <c r="BI546" i="1"/>
  <c r="BB33" i="1"/>
  <c r="BA42" i="1"/>
  <c r="BA51" i="1" s="1"/>
  <c r="BG407" i="1"/>
  <c r="BG480" i="1" s="1"/>
  <c r="BG526" i="1" s="1"/>
  <c r="BG633" i="1" s="1"/>
  <c r="AL660" i="1"/>
  <c r="BA79" i="1"/>
  <c r="BB61" i="1"/>
  <c r="BA70" i="1"/>
  <c r="AY198" i="1"/>
  <c r="AY171" i="1"/>
  <c r="AV417" i="1"/>
  <c r="AV390" i="1"/>
  <c r="BF189" i="1"/>
  <c r="BF262" i="1" s="1"/>
  <c r="BF335" i="1" s="1"/>
  <c r="BF408" i="1" s="1"/>
  <c r="BF481" i="1" s="1"/>
  <c r="BF143" i="1"/>
  <c r="BI206" i="1"/>
  <c r="BI179" i="1"/>
  <c r="BJ133" i="1"/>
  <c r="BF425" i="1"/>
  <c r="BF398" i="1"/>
  <c r="BL387" i="1"/>
  <c r="BL414" i="1"/>
  <c r="BG124" i="1"/>
  <c r="BF170" i="1"/>
  <c r="BF197" i="1"/>
  <c r="AX244" i="1"/>
  <c r="AX271" i="1"/>
  <c r="BC298" i="1"/>
  <c r="BC308" i="1" s="1"/>
  <c r="BC362" i="1"/>
  <c r="BL396" i="1"/>
  <c r="BL423" i="1"/>
  <c r="BE243" i="1"/>
  <c r="BE270" i="1"/>
  <c r="BK441" i="1"/>
  <c r="BK451" i="1" s="1"/>
  <c r="BK505" i="1"/>
  <c r="AU499" i="1"/>
  <c r="AU545" i="1" s="1"/>
  <c r="AU472" i="1"/>
  <c r="AW326" i="1"/>
  <c r="AW353" i="1"/>
  <c r="BE216" i="1"/>
  <c r="BE152" i="1"/>
  <c r="BE162" i="1" s="1"/>
  <c r="BD316" i="1"/>
  <c r="BD343" i="1"/>
  <c r="BB371" i="1"/>
  <c r="BB381" i="1" s="1"/>
  <c r="BB435" i="1"/>
  <c r="BA444" i="1"/>
  <c r="BA454" i="1" s="1"/>
  <c r="BA508" i="1"/>
  <c r="BA517" i="1" s="1"/>
  <c r="BA527" i="1" s="1"/>
  <c r="BA634" i="1" s="1"/>
  <c r="BC89" i="1"/>
  <c r="BB98" i="1"/>
  <c r="BB107" i="1"/>
  <c r="AX253" i="1"/>
  <c r="AX280" i="1"/>
  <c r="BE498" i="1"/>
  <c r="BE544" i="1" s="1"/>
  <c r="BE471" i="1"/>
  <c r="BG60" i="1"/>
  <c r="BG88" i="1" s="1"/>
  <c r="BG116" i="1" s="1"/>
  <c r="BH32" i="1"/>
  <c r="BK469" i="1"/>
  <c r="BK496" i="1"/>
  <c r="AU490" i="1"/>
  <c r="AU536" i="1" s="1"/>
  <c r="AU463" i="1"/>
  <c r="BG325" i="1"/>
  <c r="BG352" i="1"/>
  <c r="BL368" i="1"/>
  <c r="BL378" i="1" s="1"/>
  <c r="BL432" i="1"/>
  <c r="BK460" i="1"/>
  <c r="BK487" i="1"/>
  <c r="AW317" i="1"/>
  <c r="AW344" i="1"/>
  <c r="AY180" i="1"/>
  <c r="AY207" i="1"/>
  <c r="BD289" i="1"/>
  <c r="BD225" i="1"/>
  <c r="BD235" i="1" s="1"/>
  <c r="BB462" i="1"/>
  <c r="BB489" i="1"/>
  <c r="BB535" i="1" s="1"/>
  <c r="BC416" i="1"/>
  <c r="BC389" i="1"/>
  <c r="BA41" i="1"/>
  <c r="AZ69" i="1"/>
  <c r="AZ97" i="1" s="1"/>
  <c r="AZ125" i="1" s="1"/>
  <c r="AZ50" i="1"/>
  <c r="AZ78" i="1" s="1"/>
  <c r="AZ106" i="1" s="1"/>
  <c r="AZ134" i="1" s="1"/>
  <c r="BH252" i="1"/>
  <c r="BH279" i="1"/>
  <c r="AV426" i="1"/>
  <c r="AV399" i="1"/>
  <c r="BF135" i="1"/>
  <c r="BF181" i="1" s="1"/>
  <c r="BH153" i="1"/>
  <c r="CF16" i="1"/>
  <c r="CE11" i="1"/>
  <c r="CE14" i="1" s="1"/>
  <c r="BC34" i="1"/>
  <c r="BB43" i="1"/>
  <c r="BB62" i="1"/>
  <c r="BB90" i="1" s="1"/>
  <c r="BB118" i="1" s="1"/>
  <c r="BL226" i="1"/>
  <c r="BK236" i="1"/>
  <c r="AW373" i="1"/>
  <c r="AW383" i="1" s="1"/>
  <c r="AW437" i="1"/>
  <c r="BL497" i="1"/>
  <c r="BL470" i="1"/>
  <c r="AV492" i="1"/>
  <c r="AV538" i="1" s="1"/>
  <c r="AV465" i="1"/>
  <c r="BD49" i="1"/>
  <c r="BC77" i="1"/>
  <c r="BC105" i="1" s="1"/>
  <c r="AX300" i="1"/>
  <c r="AX310" i="1" s="1"/>
  <c r="AX364" i="1"/>
  <c r="AZ154" i="1"/>
  <c r="AZ164" i="1" s="1"/>
  <c r="AZ218" i="1"/>
  <c r="BL442" i="1"/>
  <c r="BL452" i="1" s="1"/>
  <c r="BL506" i="1"/>
  <c r="AV446" i="1"/>
  <c r="AV456" i="1" s="1"/>
  <c r="AV510" i="1"/>
  <c r="AV519" i="1" s="1"/>
  <c r="AV529" i="1" s="1"/>
  <c r="AV636" i="1" s="1"/>
  <c r="AV501" i="1"/>
  <c r="AV547" i="1" s="1"/>
  <c r="AV474" i="1"/>
  <c r="AZ182" i="1"/>
  <c r="AZ209" i="1"/>
  <c r="AZ173" i="1"/>
  <c r="AZ200" i="1"/>
  <c r="AY246" i="1"/>
  <c r="AY273" i="1"/>
  <c r="AX355" i="1"/>
  <c r="AX328" i="1"/>
  <c r="AY227" i="1"/>
  <c r="AY237" i="1" s="1"/>
  <c r="AY291" i="1"/>
  <c r="AY282" i="1"/>
  <c r="AY255" i="1"/>
  <c r="AX319" i="1"/>
  <c r="AX346" i="1"/>
  <c r="BJ254" i="1"/>
  <c r="BK208" i="1"/>
  <c r="BA52" i="1"/>
  <c r="BA80" i="1" s="1"/>
  <c r="BA108" i="1" s="1"/>
  <c r="BA136" i="1" s="1"/>
  <c r="BA71" i="1"/>
  <c r="BA99" i="1" s="1"/>
  <c r="BA127" i="1" s="1"/>
  <c r="BI9" i="1"/>
  <c r="BH12" i="1"/>
  <c r="BH15" i="1" s="1"/>
  <c r="BL461" i="1"/>
  <c r="BL488" i="1"/>
  <c r="BI199" i="1"/>
  <c r="BH245" i="1"/>
  <c r="BA145" i="1"/>
  <c r="BA191" i="1"/>
  <c r="BA264" i="1" s="1"/>
  <c r="BA337" i="1" s="1"/>
  <c r="BA410" i="1" s="1"/>
  <c r="BA483" i="1" s="1"/>
  <c r="AW428" i="1"/>
  <c r="AW401" i="1"/>
  <c r="AW419" i="1"/>
  <c r="AW392" i="1"/>
  <c r="BL543" i="1" l="1"/>
  <c r="BL570" i="1"/>
  <c r="BL616" i="1" s="1"/>
  <c r="BL650" i="1" s="1"/>
  <c r="BL515" i="1"/>
  <c r="BL525" i="1" s="1"/>
  <c r="BL632" i="1" s="1"/>
  <c r="BL579" i="1"/>
  <c r="BL588" i="1" s="1"/>
  <c r="BL534" i="1"/>
  <c r="BL561" i="1"/>
  <c r="BL607" i="1" s="1"/>
  <c r="BL641" i="1" s="1"/>
  <c r="BM534" i="1"/>
  <c r="BM561" i="1"/>
  <c r="BM607" i="1" s="1"/>
  <c r="BM641" i="1" s="1"/>
  <c r="BM543" i="1"/>
  <c r="BM570" i="1"/>
  <c r="BM616" i="1" s="1"/>
  <c r="BM650" i="1" s="1"/>
  <c r="BK514" i="1"/>
  <c r="BK524" i="1" s="1"/>
  <c r="BK631" i="1" s="1"/>
  <c r="BK578" i="1"/>
  <c r="BK587" i="1" s="1"/>
  <c r="BK542" i="1"/>
  <c r="BK569" i="1"/>
  <c r="BK615" i="1" s="1"/>
  <c r="BK649" i="1" s="1"/>
  <c r="BK533" i="1"/>
  <c r="BK560" i="1"/>
  <c r="BK606" i="1" s="1"/>
  <c r="BK640" i="1" s="1"/>
  <c r="BL236" i="1"/>
  <c r="BM226" i="1"/>
  <c r="BN226" i="1" s="1"/>
  <c r="BO226" i="1" s="1"/>
  <c r="BP226" i="1" s="1"/>
  <c r="BQ226" i="1" s="1"/>
  <c r="BR226" i="1" s="1"/>
  <c r="BS226" i="1" s="1"/>
  <c r="BT226" i="1" s="1"/>
  <c r="BU226" i="1" s="1"/>
  <c r="BV226" i="1" s="1"/>
  <c r="BW226" i="1" s="1"/>
  <c r="BX226" i="1" s="1"/>
  <c r="BY226" i="1" s="1"/>
  <c r="BZ226" i="1" s="1"/>
  <c r="CA226" i="1" s="1"/>
  <c r="CB226" i="1" s="1"/>
  <c r="CC226" i="1" s="1"/>
  <c r="CA409" i="1"/>
  <c r="BZ455" i="1"/>
  <c r="BJ281" i="1"/>
  <c r="BI327" i="1"/>
  <c r="CA336" i="1"/>
  <c r="BZ382" i="1"/>
  <c r="CA190" i="1"/>
  <c r="BZ236" i="1"/>
  <c r="BI391" i="1"/>
  <c r="BJ345" i="1"/>
  <c r="CA263" i="1"/>
  <c r="BZ309" i="1"/>
  <c r="BQ473" i="1"/>
  <c r="BR427" i="1"/>
  <c r="BS418" i="1"/>
  <c r="BR464" i="1"/>
  <c r="BS48" i="1"/>
  <c r="BS76" i="1" s="1"/>
  <c r="BS104" i="1" s="1"/>
  <c r="BS132" i="1" s="1"/>
  <c r="BS67" i="1"/>
  <c r="BS95" i="1" s="1"/>
  <c r="BS123" i="1" s="1"/>
  <c r="BP360" i="1"/>
  <c r="BP306" i="1"/>
  <c r="BP296" i="1"/>
  <c r="BS141" i="1"/>
  <c r="BS187" i="1"/>
  <c r="BS260" i="1" s="1"/>
  <c r="BS333" i="1" s="1"/>
  <c r="BS406" i="1" s="1"/>
  <c r="BS479" i="1" s="1"/>
  <c r="BS552" i="1" s="1"/>
  <c r="BS598" i="1" s="1"/>
  <c r="BQ269" i="1"/>
  <c r="BQ242" i="1"/>
  <c r="BT39" i="1"/>
  <c r="BT58" i="1"/>
  <c r="BT86" i="1" s="1"/>
  <c r="BT114" i="1" s="1"/>
  <c r="BU30" i="1"/>
  <c r="BR178" i="1"/>
  <c r="BR205" i="1"/>
  <c r="BN470" i="1"/>
  <c r="BN497" i="1"/>
  <c r="BP351" i="1"/>
  <c r="BP324" i="1"/>
  <c r="BP315" i="1"/>
  <c r="BP342" i="1"/>
  <c r="BO379" i="1"/>
  <c r="BO433" i="1"/>
  <c r="BO369" i="1"/>
  <c r="BO415" i="1"/>
  <c r="BO388" i="1"/>
  <c r="BR160" i="1"/>
  <c r="BR150" i="1"/>
  <c r="BR214" i="1"/>
  <c r="BQ251" i="1"/>
  <c r="BQ278" i="1"/>
  <c r="BN506" i="1"/>
  <c r="BN579" i="1" s="1"/>
  <c r="BN588" i="1" s="1"/>
  <c r="BN442" i="1"/>
  <c r="BN452" i="1"/>
  <c r="BM515" i="1"/>
  <c r="BM525" i="1"/>
  <c r="BM632" i="1" s="1"/>
  <c r="BN461" i="1"/>
  <c r="BN488" i="1"/>
  <c r="BQ233" i="1"/>
  <c r="BQ287" i="1"/>
  <c r="BQ223" i="1"/>
  <c r="BO397" i="1"/>
  <c r="BO424" i="1"/>
  <c r="BR169" i="1"/>
  <c r="BR196" i="1"/>
  <c r="BO305" i="1"/>
  <c r="BO295" i="1"/>
  <c r="BO359" i="1"/>
  <c r="BN414" i="1"/>
  <c r="BN387" i="1"/>
  <c r="BP286" i="1"/>
  <c r="BP232" i="1"/>
  <c r="BP222" i="1"/>
  <c r="BN432" i="1"/>
  <c r="BN378" i="1"/>
  <c r="BN368" i="1"/>
  <c r="BR140" i="1"/>
  <c r="BR186" i="1"/>
  <c r="BR259" i="1" s="1"/>
  <c r="BR332" i="1" s="1"/>
  <c r="BR405" i="1" s="1"/>
  <c r="BR478" i="1" s="1"/>
  <c r="BR551" i="1" s="1"/>
  <c r="BR597" i="1" s="1"/>
  <c r="BN423" i="1"/>
  <c r="BN396" i="1"/>
  <c r="BM469" i="1"/>
  <c r="BM496" i="1"/>
  <c r="BQ213" i="1"/>
  <c r="BQ149" i="1"/>
  <c r="BQ159" i="1"/>
  <c r="BM451" i="1"/>
  <c r="BM505" i="1"/>
  <c r="BM578" i="1" s="1"/>
  <c r="BM587" i="1" s="1"/>
  <c r="BM441" i="1"/>
  <c r="BQ177" i="1"/>
  <c r="BQ204" i="1"/>
  <c r="BR66" i="1"/>
  <c r="BR94" i="1" s="1"/>
  <c r="BR122" i="1" s="1"/>
  <c r="BR47" i="1"/>
  <c r="BR75" i="1" s="1"/>
  <c r="BR103" i="1" s="1"/>
  <c r="BR131" i="1" s="1"/>
  <c r="BP250" i="1"/>
  <c r="BP277" i="1"/>
  <c r="BM487" i="1"/>
  <c r="BM460" i="1"/>
  <c r="BO350" i="1"/>
  <c r="BO323" i="1"/>
  <c r="BQ195" i="1"/>
  <c r="BQ168" i="1"/>
  <c r="BS38" i="1"/>
  <c r="BS57" i="1"/>
  <c r="BS85" i="1" s="1"/>
  <c r="BS113" i="1" s="1"/>
  <c r="BT29" i="1"/>
  <c r="BP241" i="1"/>
  <c r="BP268" i="1"/>
  <c r="BO341" i="1"/>
  <c r="BO314" i="1"/>
  <c r="BF126" i="1"/>
  <c r="BF172" i="1" s="1"/>
  <c r="AD108" i="1"/>
  <c r="AD110" i="1"/>
  <c r="AE110" i="1"/>
  <c r="AE108" i="1"/>
  <c r="BG117" i="1"/>
  <c r="BG163" i="1" s="1"/>
  <c r="BF370" i="1"/>
  <c r="BE380" i="1"/>
  <c r="BE443" i="1"/>
  <c r="BD453" i="1"/>
  <c r="BD516" i="1"/>
  <c r="BC526" i="1"/>
  <c r="BC633" i="1" s="1"/>
  <c r="BF307" i="1"/>
  <c r="BG297" i="1"/>
  <c r="BJ272" i="1"/>
  <c r="BI318" i="1"/>
  <c r="BI491" i="1"/>
  <c r="BH537" i="1"/>
  <c r="BI354" i="1"/>
  <c r="BH400" i="1"/>
  <c r="BC33" i="1"/>
  <c r="BB42" i="1"/>
  <c r="BB51" i="1" s="1"/>
  <c r="BH407" i="1"/>
  <c r="BH480" i="1" s="1"/>
  <c r="BD31" i="1"/>
  <c r="BC59" i="1"/>
  <c r="BC87" i="1" s="1"/>
  <c r="BC40" i="1"/>
  <c r="BC68" i="1" s="1"/>
  <c r="BC96" i="1" s="1"/>
  <c r="BK500" i="1"/>
  <c r="BJ546" i="1"/>
  <c r="AN664" i="1" s="1"/>
  <c r="AF115" i="1" s="1"/>
  <c r="BI234" i="1"/>
  <c r="BI261" i="1"/>
  <c r="BI334" i="1" s="1"/>
  <c r="BB79" i="1"/>
  <c r="BC61" i="1"/>
  <c r="BB70" i="1"/>
  <c r="BJ161" i="1"/>
  <c r="BK115" i="1"/>
  <c r="BJ188" i="1"/>
  <c r="BH352" i="1"/>
  <c r="BH325" i="1"/>
  <c r="AW399" i="1"/>
  <c r="AW426" i="1"/>
  <c r="BE343" i="1"/>
  <c r="BE316" i="1"/>
  <c r="BF270" i="1"/>
  <c r="BF243" i="1"/>
  <c r="AW390" i="1"/>
  <c r="AW417" i="1"/>
  <c r="AX353" i="1"/>
  <c r="AX326" i="1"/>
  <c r="BI252" i="1"/>
  <c r="BI279" i="1"/>
  <c r="BL469" i="1"/>
  <c r="BL496" i="1"/>
  <c r="BH124" i="1"/>
  <c r="BG197" i="1"/>
  <c r="BG170" i="1"/>
  <c r="BF152" i="1"/>
  <c r="BF162" i="1" s="1"/>
  <c r="BF216" i="1"/>
  <c r="AZ207" i="1"/>
  <c r="AZ180" i="1"/>
  <c r="BB508" i="1"/>
  <c r="BB517" i="1" s="1"/>
  <c r="BB527" i="1" s="1"/>
  <c r="BB634" i="1" s="1"/>
  <c r="BB444" i="1"/>
  <c r="BB454" i="1" s="1"/>
  <c r="AZ171" i="1"/>
  <c r="AZ198" i="1"/>
  <c r="BL487" i="1"/>
  <c r="BL460" i="1"/>
  <c r="BA50" i="1"/>
  <c r="BA78" i="1" s="1"/>
  <c r="BA106" i="1" s="1"/>
  <c r="BA134" i="1" s="1"/>
  <c r="BB41" i="1"/>
  <c r="BA69" i="1"/>
  <c r="BA97" i="1" s="1"/>
  <c r="BA125" i="1" s="1"/>
  <c r="BD416" i="1"/>
  <c r="BD389" i="1"/>
  <c r="BC435" i="1"/>
  <c r="BC371" i="1"/>
  <c r="BC381" i="1" s="1"/>
  <c r="BL505" i="1"/>
  <c r="BL441" i="1"/>
  <c r="BL451" i="1" s="1"/>
  <c r="BI32" i="1"/>
  <c r="BH60" i="1"/>
  <c r="BH88" i="1" s="1"/>
  <c r="BH116" i="1" s="1"/>
  <c r="AV463" i="1"/>
  <c r="AV490" i="1"/>
  <c r="AV536" i="1" s="1"/>
  <c r="BC462" i="1"/>
  <c r="BC489" i="1"/>
  <c r="BC535" i="1" s="1"/>
  <c r="BD362" i="1"/>
  <c r="BD298" i="1"/>
  <c r="BD308" i="1" s="1"/>
  <c r="BG143" i="1"/>
  <c r="BG189" i="1"/>
  <c r="BG262" i="1" s="1"/>
  <c r="BG335" i="1" s="1"/>
  <c r="BG408" i="1" s="1"/>
  <c r="BG481" i="1" s="1"/>
  <c r="AX344" i="1"/>
  <c r="AX317" i="1"/>
  <c r="BF498" i="1"/>
  <c r="BF544" i="1" s="1"/>
  <c r="BF471" i="1"/>
  <c r="AV472" i="1"/>
  <c r="AV499" i="1"/>
  <c r="AV545" i="1" s="1"/>
  <c r="AY253" i="1"/>
  <c r="AY280" i="1"/>
  <c r="BG398" i="1"/>
  <c r="BG425" i="1"/>
  <c r="BC98" i="1"/>
  <c r="BC107" i="1"/>
  <c r="BD89" i="1"/>
  <c r="BE289" i="1"/>
  <c r="BE225" i="1"/>
  <c r="BE235" i="1" s="1"/>
  <c r="BK133" i="1"/>
  <c r="BJ179" i="1"/>
  <c r="BJ206" i="1"/>
  <c r="AY271" i="1"/>
  <c r="AY244" i="1"/>
  <c r="BI153" i="1"/>
  <c r="CF11" i="1"/>
  <c r="CF14" i="1" s="1"/>
  <c r="CG16" i="1"/>
  <c r="AW474" i="1"/>
  <c r="AW501" i="1"/>
  <c r="AW547" i="1" s="1"/>
  <c r="BD77" i="1"/>
  <c r="BD105" i="1" s="1"/>
  <c r="BE49" i="1"/>
  <c r="BB145" i="1"/>
  <c r="BB191" i="1"/>
  <c r="BB264" i="1" s="1"/>
  <c r="BB337" i="1" s="1"/>
  <c r="BB410" i="1" s="1"/>
  <c r="BB483" i="1" s="1"/>
  <c r="AY319" i="1"/>
  <c r="AY346" i="1"/>
  <c r="AX419" i="1"/>
  <c r="AX392" i="1"/>
  <c r="AZ273" i="1"/>
  <c r="AZ246" i="1"/>
  <c r="AZ291" i="1"/>
  <c r="AZ227" i="1"/>
  <c r="AZ237" i="1" s="1"/>
  <c r="BB71" i="1"/>
  <c r="BB99" i="1" s="1"/>
  <c r="BB127" i="1" s="1"/>
  <c r="BB52" i="1"/>
  <c r="BB80" i="1" s="1"/>
  <c r="BB108" i="1" s="1"/>
  <c r="BB136" i="1" s="1"/>
  <c r="AY364" i="1"/>
  <c r="AY300" i="1"/>
  <c r="AY310" i="1" s="1"/>
  <c r="AZ255" i="1"/>
  <c r="AZ282" i="1"/>
  <c r="BJ199" i="1"/>
  <c r="BI245" i="1"/>
  <c r="AX401" i="1"/>
  <c r="AX428" i="1"/>
  <c r="BC62" i="1"/>
  <c r="BC90" i="1" s="1"/>
  <c r="BC118" i="1" s="1"/>
  <c r="BD34" i="1"/>
  <c r="BC43" i="1"/>
  <c r="BA173" i="1"/>
  <c r="BA200" i="1"/>
  <c r="BA154" i="1"/>
  <c r="BA164" i="1" s="1"/>
  <c r="BA218" i="1"/>
  <c r="BA209" i="1"/>
  <c r="BA182" i="1"/>
  <c r="AY328" i="1"/>
  <c r="AY355" i="1"/>
  <c r="BL208" i="1"/>
  <c r="BK254" i="1"/>
  <c r="BI12" i="1"/>
  <c r="BI15" i="1" s="1"/>
  <c r="BJ9" i="1"/>
  <c r="AX437" i="1"/>
  <c r="AX373" i="1"/>
  <c r="AX383" i="1" s="1"/>
  <c r="AW465" i="1"/>
  <c r="AW492" i="1"/>
  <c r="AW538" i="1" s="1"/>
  <c r="AW510" i="1"/>
  <c r="AW519" i="1" s="1"/>
  <c r="AW529" i="1" s="1"/>
  <c r="AW636" i="1" s="1"/>
  <c r="AW446" i="1"/>
  <c r="AW456" i="1" s="1"/>
  <c r="BN534" i="1" l="1"/>
  <c r="BN561" i="1"/>
  <c r="BN607" i="1" s="1"/>
  <c r="BN641" i="1" s="1"/>
  <c r="BN543" i="1"/>
  <c r="BN570" i="1"/>
  <c r="BN616" i="1" s="1"/>
  <c r="BN650" i="1" s="1"/>
  <c r="BL542" i="1"/>
  <c r="BL569" i="1"/>
  <c r="BL615" i="1" s="1"/>
  <c r="BL649" i="1" s="1"/>
  <c r="BM533" i="1"/>
  <c r="BM560" i="1"/>
  <c r="BM606" i="1" s="1"/>
  <c r="BM640" i="1" s="1"/>
  <c r="BM542" i="1"/>
  <c r="BM569" i="1"/>
  <c r="BM615" i="1" s="1"/>
  <c r="BM649" i="1" s="1"/>
  <c r="BL533" i="1"/>
  <c r="BL560" i="1"/>
  <c r="BL606" i="1" s="1"/>
  <c r="BL640" i="1" s="1"/>
  <c r="BL514" i="1"/>
  <c r="BL524" i="1" s="1"/>
  <c r="BL631" i="1" s="1"/>
  <c r="BL578" i="1"/>
  <c r="BL587" i="1" s="1"/>
  <c r="BK345" i="1"/>
  <c r="BJ391" i="1"/>
  <c r="BL254" i="1"/>
  <c r="BM208" i="1"/>
  <c r="CB336" i="1"/>
  <c r="CA382" i="1"/>
  <c r="CB190" i="1"/>
  <c r="CA236" i="1"/>
  <c r="BS464" i="1"/>
  <c r="BT418" i="1"/>
  <c r="BK281" i="1"/>
  <c r="BJ327" i="1"/>
  <c r="BR473" i="1"/>
  <c r="BS427" i="1"/>
  <c r="CB409" i="1"/>
  <c r="CA455" i="1"/>
  <c r="CB263" i="1"/>
  <c r="CA309" i="1"/>
  <c r="BO488" i="1"/>
  <c r="BO461" i="1"/>
  <c r="BQ315" i="1"/>
  <c r="BQ342" i="1"/>
  <c r="BQ324" i="1"/>
  <c r="BQ351" i="1"/>
  <c r="BO506" i="1"/>
  <c r="BO579" i="1" s="1"/>
  <c r="BO588" i="1" s="1"/>
  <c r="BO452" i="1"/>
  <c r="BO442" i="1"/>
  <c r="BR251" i="1"/>
  <c r="BR278" i="1"/>
  <c r="BS214" i="1"/>
  <c r="BS160" i="1"/>
  <c r="BS150" i="1"/>
  <c r="BR269" i="1"/>
  <c r="BR242" i="1"/>
  <c r="BR223" i="1"/>
  <c r="BR287" i="1"/>
  <c r="BR233" i="1"/>
  <c r="BP415" i="1"/>
  <c r="BP388" i="1"/>
  <c r="BU58" i="1"/>
  <c r="BU86" i="1" s="1"/>
  <c r="BU114" i="1" s="1"/>
  <c r="BU39" i="1"/>
  <c r="BV30" i="1"/>
  <c r="BT141" i="1"/>
  <c r="BT187" i="1"/>
  <c r="BT260" i="1" s="1"/>
  <c r="BT333" i="1" s="1"/>
  <c r="BT406" i="1" s="1"/>
  <c r="BT479" i="1" s="1"/>
  <c r="BT552" i="1" s="1"/>
  <c r="BT598" i="1" s="1"/>
  <c r="BP433" i="1"/>
  <c r="BP379" i="1"/>
  <c r="BP369" i="1"/>
  <c r="BQ306" i="1"/>
  <c r="BQ296" i="1"/>
  <c r="BQ360" i="1"/>
  <c r="BN525" i="1"/>
  <c r="BN632" i="1" s="1"/>
  <c r="BN515" i="1"/>
  <c r="BO497" i="1"/>
  <c r="BO470" i="1"/>
  <c r="BT48" i="1"/>
  <c r="BT76" i="1" s="1"/>
  <c r="BT104" i="1" s="1"/>
  <c r="BT132" i="1" s="1"/>
  <c r="BT67" i="1"/>
  <c r="BT95" i="1" s="1"/>
  <c r="BT123" i="1" s="1"/>
  <c r="BS169" i="1"/>
  <c r="BS196" i="1"/>
  <c r="BP424" i="1"/>
  <c r="BP397" i="1"/>
  <c r="BS178" i="1"/>
  <c r="BS205" i="1"/>
  <c r="BO414" i="1"/>
  <c r="BO387" i="1"/>
  <c r="BN451" i="1"/>
  <c r="BN505" i="1"/>
  <c r="BN578" i="1" s="1"/>
  <c r="BN587" i="1" s="1"/>
  <c r="BN441" i="1"/>
  <c r="BT38" i="1"/>
  <c r="BT57" i="1"/>
  <c r="BT85" i="1" s="1"/>
  <c r="BT113" i="1" s="1"/>
  <c r="BU29" i="1"/>
  <c r="BM524" i="1"/>
  <c r="BM631" i="1" s="1"/>
  <c r="BM514" i="1"/>
  <c r="BN496" i="1"/>
  <c r="BN469" i="1"/>
  <c r="BP359" i="1"/>
  <c r="BP305" i="1"/>
  <c r="BP295" i="1"/>
  <c r="BS186" i="1"/>
  <c r="BS259" i="1" s="1"/>
  <c r="BS332" i="1" s="1"/>
  <c r="BS405" i="1" s="1"/>
  <c r="BS478" i="1" s="1"/>
  <c r="BS551" i="1" s="1"/>
  <c r="BS597" i="1" s="1"/>
  <c r="BS140" i="1"/>
  <c r="BS47" i="1"/>
  <c r="BS75" i="1" s="1"/>
  <c r="BS103" i="1" s="1"/>
  <c r="BS131" i="1" s="1"/>
  <c r="BS66" i="1"/>
  <c r="BS94" i="1" s="1"/>
  <c r="BS122" i="1" s="1"/>
  <c r="BR213" i="1"/>
  <c r="BR159" i="1"/>
  <c r="BR149" i="1"/>
  <c r="BN487" i="1"/>
  <c r="BN460" i="1"/>
  <c r="BO396" i="1"/>
  <c r="BO423" i="1"/>
  <c r="BR204" i="1"/>
  <c r="BR177" i="1"/>
  <c r="BO432" i="1"/>
  <c r="BO378" i="1"/>
  <c r="BO368" i="1"/>
  <c r="BQ277" i="1"/>
  <c r="BQ250" i="1"/>
  <c r="BP341" i="1"/>
  <c r="BP314" i="1"/>
  <c r="BP323" i="1"/>
  <c r="BP350" i="1"/>
  <c r="BQ241" i="1"/>
  <c r="BQ268" i="1"/>
  <c r="BR168" i="1"/>
  <c r="BR195" i="1"/>
  <c r="BQ286" i="1"/>
  <c r="BQ222" i="1"/>
  <c r="BQ232" i="1"/>
  <c r="BG126" i="1"/>
  <c r="BG172" i="1" s="1"/>
  <c r="BH117" i="1"/>
  <c r="BH163" i="1" s="1"/>
  <c r="BG135" i="1"/>
  <c r="BG181" i="1" s="1"/>
  <c r="BH297" i="1"/>
  <c r="BG307" i="1"/>
  <c r="BD526" i="1"/>
  <c r="BD633" i="1" s="1"/>
  <c r="BE516" i="1"/>
  <c r="BF443" i="1"/>
  <c r="BE453" i="1"/>
  <c r="BG370" i="1"/>
  <c r="BF380" i="1"/>
  <c r="BK272" i="1"/>
  <c r="BJ318" i="1"/>
  <c r="BI400" i="1"/>
  <c r="BJ354" i="1"/>
  <c r="BI537" i="1"/>
  <c r="BJ491" i="1"/>
  <c r="BK161" i="1"/>
  <c r="BL115" i="1"/>
  <c r="BM115" i="1" s="1"/>
  <c r="BK188" i="1"/>
  <c r="BJ261" i="1"/>
  <c r="BJ334" i="1" s="1"/>
  <c r="BJ234" i="1"/>
  <c r="BL500" i="1"/>
  <c r="BK546" i="1"/>
  <c r="BI407" i="1"/>
  <c r="BI480" i="1" s="1"/>
  <c r="BC42" i="1"/>
  <c r="BC51" i="1" s="1"/>
  <c r="BD33" i="1"/>
  <c r="BC79" i="1"/>
  <c r="BD61" i="1"/>
  <c r="BC70" i="1"/>
  <c r="BD40" i="1"/>
  <c r="BD68" i="1" s="1"/>
  <c r="BD96" i="1" s="1"/>
  <c r="BE31" i="1"/>
  <c r="BD59" i="1"/>
  <c r="BD87" i="1" s="1"/>
  <c r="BA198" i="1"/>
  <c r="BA171" i="1"/>
  <c r="BG471" i="1"/>
  <c r="BG498" i="1"/>
  <c r="BG544" i="1" s="1"/>
  <c r="BA180" i="1"/>
  <c r="BA207" i="1"/>
  <c r="AZ280" i="1"/>
  <c r="AZ253" i="1"/>
  <c r="BI325" i="1"/>
  <c r="BI352" i="1"/>
  <c r="AX417" i="1"/>
  <c r="AX390" i="1"/>
  <c r="BC508" i="1"/>
  <c r="BC517" i="1" s="1"/>
  <c r="BC527" i="1" s="1"/>
  <c r="BC634" i="1" s="1"/>
  <c r="BC444" i="1"/>
  <c r="BC454" i="1" s="1"/>
  <c r="BF289" i="1"/>
  <c r="BF225" i="1"/>
  <c r="BF235" i="1" s="1"/>
  <c r="BE416" i="1"/>
  <c r="BE389" i="1"/>
  <c r="BG152" i="1"/>
  <c r="BG162" i="1" s="1"/>
  <c r="BG216" i="1"/>
  <c r="BD462" i="1"/>
  <c r="BD489" i="1"/>
  <c r="BD535" i="1" s="1"/>
  <c r="AZ244" i="1"/>
  <c r="AZ271" i="1"/>
  <c r="AX426" i="1"/>
  <c r="AX399" i="1"/>
  <c r="BJ252" i="1"/>
  <c r="BJ279" i="1"/>
  <c r="BE298" i="1"/>
  <c r="BE308" i="1" s="1"/>
  <c r="BE362" i="1"/>
  <c r="BH189" i="1"/>
  <c r="BH262" i="1" s="1"/>
  <c r="BH335" i="1" s="1"/>
  <c r="BH408" i="1" s="1"/>
  <c r="BH481" i="1" s="1"/>
  <c r="BH143" i="1"/>
  <c r="BG270" i="1"/>
  <c r="BG243" i="1"/>
  <c r="AW463" i="1"/>
  <c r="AW490" i="1"/>
  <c r="AW536" i="1" s="1"/>
  <c r="BK206" i="1"/>
  <c r="BK179" i="1"/>
  <c r="BL133" i="1"/>
  <c r="BM133" i="1" s="1"/>
  <c r="AY326" i="1"/>
  <c r="AY353" i="1"/>
  <c r="AW472" i="1"/>
  <c r="AW499" i="1"/>
  <c r="AW545" i="1" s="1"/>
  <c r="BE89" i="1"/>
  <c r="BD107" i="1"/>
  <c r="BD98" i="1"/>
  <c r="BD371" i="1"/>
  <c r="BD381" i="1" s="1"/>
  <c r="BD435" i="1"/>
  <c r="BI60" i="1"/>
  <c r="BI88" i="1" s="1"/>
  <c r="BI116" i="1" s="1"/>
  <c r="BJ32" i="1"/>
  <c r="BI124" i="1"/>
  <c r="BH197" i="1"/>
  <c r="BH170" i="1"/>
  <c r="AY317" i="1"/>
  <c r="AY344" i="1"/>
  <c r="BC41" i="1"/>
  <c r="BB69" i="1"/>
  <c r="BB97" i="1" s="1"/>
  <c r="BB125" i="1" s="1"/>
  <c r="BB50" i="1"/>
  <c r="BB78" i="1" s="1"/>
  <c r="BB106" i="1" s="1"/>
  <c r="BB134" i="1" s="1"/>
  <c r="BF316" i="1"/>
  <c r="BF343" i="1"/>
  <c r="BH398" i="1"/>
  <c r="BH425" i="1"/>
  <c r="BJ153" i="1"/>
  <c r="CG11" i="1"/>
  <c r="CG14" i="1" s="1"/>
  <c r="CH16" i="1"/>
  <c r="BD62" i="1"/>
  <c r="BD90" i="1" s="1"/>
  <c r="BD118" i="1" s="1"/>
  <c r="BD43" i="1"/>
  <c r="BE34" i="1"/>
  <c r="AY373" i="1"/>
  <c r="AY383" i="1" s="1"/>
  <c r="AY437" i="1"/>
  <c r="BC52" i="1"/>
  <c r="BC80" i="1" s="1"/>
  <c r="BC108" i="1" s="1"/>
  <c r="BC136" i="1" s="1"/>
  <c r="BC71" i="1"/>
  <c r="BC99" i="1" s="1"/>
  <c r="BC127" i="1" s="1"/>
  <c r="BC191" i="1"/>
  <c r="BC264" i="1" s="1"/>
  <c r="BC337" i="1" s="1"/>
  <c r="BC410" i="1" s="1"/>
  <c r="BC483" i="1" s="1"/>
  <c r="BC145" i="1"/>
  <c r="BB182" i="1"/>
  <c r="BB209" i="1"/>
  <c r="BB173" i="1"/>
  <c r="BB200" i="1"/>
  <c r="BB154" i="1"/>
  <c r="BB164" i="1" s="1"/>
  <c r="BB218" i="1"/>
  <c r="AX465" i="1"/>
  <c r="AX492" i="1"/>
  <c r="AX538" i="1" s="1"/>
  <c r="BF49" i="1"/>
  <c r="BE77" i="1"/>
  <c r="BE105" i="1" s="1"/>
  <c r="AY401" i="1"/>
  <c r="AY428" i="1"/>
  <c r="BA255" i="1"/>
  <c r="BA282" i="1"/>
  <c r="BK199" i="1"/>
  <c r="BJ245" i="1"/>
  <c r="AZ300" i="1"/>
  <c r="AZ310" i="1" s="1"/>
  <c r="AZ364" i="1"/>
  <c r="AY392" i="1"/>
  <c r="AY419" i="1"/>
  <c r="BA291" i="1"/>
  <c r="BA227" i="1"/>
  <c r="BA237" i="1" s="1"/>
  <c r="BA246" i="1"/>
  <c r="BA273" i="1"/>
  <c r="AZ328" i="1"/>
  <c r="AZ355" i="1"/>
  <c r="BJ12" i="1"/>
  <c r="BJ15" i="1" s="1"/>
  <c r="BK9" i="1"/>
  <c r="AX446" i="1"/>
  <c r="AX456" i="1" s="1"/>
  <c r="AX510" i="1"/>
  <c r="AX519" i="1" s="1"/>
  <c r="AX529" i="1" s="1"/>
  <c r="AX636" i="1" s="1"/>
  <c r="AX501" i="1"/>
  <c r="AX547" i="1" s="1"/>
  <c r="AX474" i="1"/>
  <c r="AZ346" i="1"/>
  <c r="AZ319" i="1"/>
  <c r="BO534" i="1" l="1"/>
  <c r="BO561" i="1"/>
  <c r="BO607" i="1" s="1"/>
  <c r="BO641" i="1" s="1"/>
  <c r="BO543" i="1"/>
  <c r="BO570" i="1"/>
  <c r="BO616" i="1" s="1"/>
  <c r="BO650" i="1" s="1"/>
  <c r="BN533" i="1"/>
  <c r="BN560" i="1"/>
  <c r="BN606" i="1" s="1"/>
  <c r="BN640" i="1" s="1"/>
  <c r="BN542" i="1"/>
  <c r="BN569" i="1"/>
  <c r="BN615" i="1" s="1"/>
  <c r="BN649" i="1" s="1"/>
  <c r="BL281" i="1"/>
  <c r="BK327" i="1"/>
  <c r="BU418" i="1"/>
  <c r="BT464" i="1"/>
  <c r="CC190" i="1"/>
  <c r="CC236" i="1" s="1"/>
  <c r="CB236" i="1"/>
  <c r="BM188" i="1"/>
  <c r="BN115" i="1"/>
  <c r="BM161" i="1"/>
  <c r="BI117" i="1"/>
  <c r="BI163" i="1" s="1"/>
  <c r="BH126" i="1"/>
  <c r="BH172" i="1" s="1"/>
  <c r="BH135" i="1"/>
  <c r="BH181" i="1" s="1"/>
  <c r="BM206" i="1"/>
  <c r="BM179" i="1"/>
  <c r="BN133" i="1"/>
  <c r="CC263" i="1"/>
  <c r="CC309" i="1" s="1"/>
  <c r="CB309" i="1"/>
  <c r="CC336" i="1"/>
  <c r="CC382" i="1" s="1"/>
  <c r="CB382" i="1"/>
  <c r="BM254" i="1"/>
  <c r="BN208" i="1"/>
  <c r="CC409" i="1"/>
  <c r="CC455" i="1" s="1"/>
  <c r="CB455" i="1"/>
  <c r="BL546" i="1"/>
  <c r="BM500" i="1"/>
  <c r="BS473" i="1"/>
  <c r="BT427" i="1"/>
  <c r="BK391" i="1"/>
  <c r="BL345" i="1"/>
  <c r="BS242" i="1"/>
  <c r="BS269" i="1"/>
  <c r="BR342" i="1"/>
  <c r="BR315" i="1"/>
  <c r="BT169" i="1"/>
  <c r="BT196" i="1"/>
  <c r="BU141" i="1"/>
  <c r="BU187" i="1"/>
  <c r="BU260" i="1" s="1"/>
  <c r="BU333" i="1" s="1"/>
  <c r="BU406" i="1" s="1"/>
  <c r="BU479" i="1" s="1"/>
  <c r="BU552" i="1" s="1"/>
  <c r="BU598" i="1" s="1"/>
  <c r="BQ424" i="1"/>
  <c r="BQ397" i="1"/>
  <c r="BW30" i="1"/>
  <c r="BV58" i="1"/>
  <c r="BV86" i="1" s="1"/>
  <c r="BV114" i="1" s="1"/>
  <c r="BV39" i="1"/>
  <c r="BU48" i="1"/>
  <c r="BU76" i="1" s="1"/>
  <c r="BU104" i="1" s="1"/>
  <c r="BU132" i="1" s="1"/>
  <c r="BU67" i="1"/>
  <c r="BU95" i="1" s="1"/>
  <c r="BU123" i="1" s="1"/>
  <c r="BO525" i="1"/>
  <c r="BO632" i="1" s="1"/>
  <c r="BO515" i="1"/>
  <c r="BT205" i="1"/>
  <c r="BT178" i="1"/>
  <c r="BP488" i="1"/>
  <c r="BP461" i="1"/>
  <c r="BP506" i="1"/>
  <c r="BP579" i="1" s="1"/>
  <c r="BP588" i="1" s="1"/>
  <c r="BP452" i="1"/>
  <c r="BP442" i="1"/>
  <c r="BR351" i="1"/>
  <c r="BR324" i="1"/>
  <c r="BQ369" i="1"/>
  <c r="BQ379" i="1"/>
  <c r="BQ433" i="1"/>
  <c r="BQ415" i="1"/>
  <c r="BQ388" i="1"/>
  <c r="BR360" i="1"/>
  <c r="BR306" i="1"/>
  <c r="BR296" i="1"/>
  <c r="BS251" i="1"/>
  <c r="BS278" i="1"/>
  <c r="BS233" i="1"/>
  <c r="BS287" i="1"/>
  <c r="BS223" i="1"/>
  <c r="BP470" i="1"/>
  <c r="BP497" i="1"/>
  <c r="BT150" i="1"/>
  <c r="BT214" i="1"/>
  <c r="BT160" i="1"/>
  <c r="BU38" i="1"/>
  <c r="BU57" i="1"/>
  <c r="BU85" i="1" s="1"/>
  <c r="BU113" i="1" s="1"/>
  <c r="BV29" i="1"/>
  <c r="BQ341" i="1"/>
  <c r="BQ314" i="1"/>
  <c r="BT186" i="1"/>
  <c r="BT259" i="1" s="1"/>
  <c r="BT332" i="1" s="1"/>
  <c r="BT405" i="1" s="1"/>
  <c r="BT478" i="1" s="1"/>
  <c r="BT551" i="1" s="1"/>
  <c r="BT597" i="1" s="1"/>
  <c r="BT140" i="1"/>
  <c r="BQ350" i="1"/>
  <c r="BQ323" i="1"/>
  <c r="BT66" i="1"/>
  <c r="BT94" i="1" s="1"/>
  <c r="BT122" i="1" s="1"/>
  <c r="BT47" i="1"/>
  <c r="BT75" i="1" s="1"/>
  <c r="BT103" i="1" s="1"/>
  <c r="BT131" i="1" s="1"/>
  <c r="BP396" i="1"/>
  <c r="BP423" i="1"/>
  <c r="BO505" i="1"/>
  <c r="BO578" i="1" s="1"/>
  <c r="BO587" i="1" s="1"/>
  <c r="BO441" i="1"/>
  <c r="BO451" i="1"/>
  <c r="BP378" i="1"/>
  <c r="BP368" i="1"/>
  <c r="BP432" i="1"/>
  <c r="BR222" i="1"/>
  <c r="BR232" i="1"/>
  <c r="BR286" i="1"/>
  <c r="BN524" i="1"/>
  <c r="BN631" i="1" s="1"/>
  <c r="BN514" i="1"/>
  <c r="BR250" i="1"/>
  <c r="BR277" i="1"/>
  <c r="BS195" i="1"/>
  <c r="BS168" i="1"/>
  <c r="BQ359" i="1"/>
  <c r="BQ305" i="1"/>
  <c r="BQ295" i="1"/>
  <c r="BP387" i="1"/>
  <c r="BP414" i="1"/>
  <c r="BO496" i="1"/>
  <c r="BO469" i="1"/>
  <c r="BS204" i="1"/>
  <c r="BS177" i="1"/>
  <c r="BR268" i="1"/>
  <c r="BR241" i="1"/>
  <c r="BS159" i="1"/>
  <c r="BS213" i="1"/>
  <c r="BS149" i="1"/>
  <c r="BO460" i="1"/>
  <c r="BO487" i="1"/>
  <c r="BH370" i="1"/>
  <c r="BG380" i="1"/>
  <c r="BG443" i="1"/>
  <c r="BF453" i="1"/>
  <c r="BF516" i="1"/>
  <c r="BE526" i="1"/>
  <c r="BE633" i="1" s="1"/>
  <c r="BI297" i="1"/>
  <c r="BH307" i="1"/>
  <c r="BK318" i="1"/>
  <c r="BL272" i="1"/>
  <c r="BK491" i="1"/>
  <c r="BJ537" i="1"/>
  <c r="AM664" i="1" s="1"/>
  <c r="AE115" i="1" s="1"/>
  <c r="BK354" i="1"/>
  <c r="BJ400" i="1"/>
  <c r="BF31" i="1"/>
  <c r="BE40" i="1"/>
  <c r="BE68" i="1" s="1"/>
  <c r="BE96" i="1" s="1"/>
  <c r="BE59" i="1"/>
  <c r="BE87" i="1" s="1"/>
  <c r="BK234" i="1"/>
  <c r="BK261" i="1"/>
  <c r="BK334" i="1" s="1"/>
  <c r="BL188" i="1"/>
  <c r="BL161" i="1"/>
  <c r="BJ407" i="1"/>
  <c r="BJ480" i="1" s="1"/>
  <c r="BE61" i="1"/>
  <c r="BD79" i="1"/>
  <c r="BD70" i="1"/>
  <c r="BE33" i="1"/>
  <c r="BD42" i="1"/>
  <c r="BD51" i="1" s="1"/>
  <c r="BH471" i="1"/>
  <c r="BH498" i="1"/>
  <c r="BH544" i="1" s="1"/>
  <c r="BE371" i="1"/>
  <c r="BE381" i="1" s="1"/>
  <c r="BE435" i="1"/>
  <c r="BK279" i="1"/>
  <c r="BK252" i="1"/>
  <c r="BF362" i="1"/>
  <c r="BF298" i="1"/>
  <c r="BF308" i="1" s="1"/>
  <c r="AZ326" i="1"/>
  <c r="AZ353" i="1"/>
  <c r="BF416" i="1"/>
  <c r="BF389" i="1"/>
  <c r="BH270" i="1"/>
  <c r="BH243" i="1"/>
  <c r="BF89" i="1"/>
  <c r="BE107" i="1"/>
  <c r="BE98" i="1"/>
  <c r="BJ352" i="1"/>
  <c r="BJ325" i="1"/>
  <c r="BA253" i="1"/>
  <c r="BA280" i="1"/>
  <c r="BI170" i="1"/>
  <c r="BJ124" i="1"/>
  <c r="BI197" i="1"/>
  <c r="BB207" i="1"/>
  <c r="BB180" i="1"/>
  <c r="BJ60" i="1"/>
  <c r="BJ88" i="1" s="1"/>
  <c r="BJ116" i="1" s="1"/>
  <c r="BK32" i="1"/>
  <c r="BG225" i="1"/>
  <c r="BG235" i="1" s="1"/>
  <c r="BG289" i="1"/>
  <c r="BB171" i="1"/>
  <c r="BB198" i="1"/>
  <c r="BI189" i="1"/>
  <c r="BI262" i="1" s="1"/>
  <c r="BI335" i="1" s="1"/>
  <c r="BI408" i="1" s="1"/>
  <c r="BI481" i="1" s="1"/>
  <c r="BI143" i="1"/>
  <c r="AY399" i="1"/>
  <c r="AY426" i="1"/>
  <c r="BG316" i="1"/>
  <c r="BG343" i="1"/>
  <c r="AX472" i="1"/>
  <c r="AX499" i="1"/>
  <c r="AX545" i="1" s="1"/>
  <c r="AX463" i="1"/>
  <c r="AX490" i="1"/>
  <c r="AX536" i="1" s="1"/>
  <c r="BC50" i="1"/>
  <c r="BC78" i="1" s="1"/>
  <c r="BC106" i="1" s="1"/>
  <c r="BC134" i="1" s="1"/>
  <c r="BC69" i="1"/>
  <c r="BC97" i="1" s="1"/>
  <c r="BC125" i="1" s="1"/>
  <c r="BD41" i="1"/>
  <c r="BD508" i="1"/>
  <c r="BD517" i="1" s="1"/>
  <c r="BD527" i="1" s="1"/>
  <c r="BD634" i="1" s="1"/>
  <c r="BD444" i="1"/>
  <c r="BD454" i="1" s="1"/>
  <c r="BH152" i="1"/>
  <c r="BH162" i="1" s="1"/>
  <c r="BH216" i="1"/>
  <c r="AZ344" i="1"/>
  <c r="AZ317" i="1"/>
  <c r="BI398" i="1"/>
  <c r="BI425" i="1"/>
  <c r="AY390" i="1"/>
  <c r="AY417" i="1"/>
  <c r="BL206" i="1"/>
  <c r="BL179" i="1"/>
  <c r="BE462" i="1"/>
  <c r="BE489" i="1"/>
  <c r="BE535" i="1" s="1"/>
  <c r="BA244" i="1"/>
  <c r="BA271" i="1"/>
  <c r="BK153" i="1"/>
  <c r="CI16" i="1"/>
  <c r="CH11" i="1"/>
  <c r="AY465" i="1"/>
  <c r="AY492" i="1"/>
  <c r="AY538" i="1" s="1"/>
  <c r="AY474" i="1"/>
  <c r="AY501" i="1"/>
  <c r="AY547" i="1" s="1"/>
  <c r="BE62" i="1"/>
  <c r="BE90" i="1" s="1"/>
  <c r="BE118" i="1" s="1"/>
  <c r="BF34" i="1"/>
  <c r="BE43" i="1"/>
  <c r="BB273" i="1"/>
  <c r="BB246" i="1"/>
  <c r="BD71" i="1"/>
  <c r="BD99" i="1" s="1"/>
  <c r="BD127" i="1" s="1"/>
  <c r="BD52" i="1"/>
  <c r="BD80" i="1" s="1"/>
  <c r="BD108" i="1" s="1"/>
  <c r="BD136" i="1" s="1"/>
  <c r="BB282" i="1"/>
  <c r="BB255" i="1"/>
  <c r="BC173" i="1"/>
  <c r="BC200" i="1"/>
  <c r="BD191" i="1"/>
  <c r="BD264" i="1" s="1"/>
  <c r="BD337" i="1" s="1"/>
  <c r="BD410" i="1" s="1"/>
  <c r="BD483" i="1" s="1"/>
  <c r="BD145" i="1"/>
  <c r="BB291" i="1"/>
  <c r="BB227" i="1"/>
  <c r="BB237" i="1" s="1"/>
  <c r="BC182" i="1"/>
  <c r="BC209" i="1"/>
  <c r="AY446" i="1"/>
  <c r="AY456" i="1" s="1"/>
  <c r="AY510" i="1"/>
  <c r="AY519" i="1" s="1"/>
  <c r="AY529" i="1" s="1"/>
  <c r="AY636" i="1" s="1"/>
  <c r="BA300" i="1"/>
  <c r="BA310" i="1" s="1"/>
  <c r="BA364" i="1"/>
  <c r="BA355" i="1"/>
  <c r="BA328" i="1"/>
  <c r="BC218" i="1"/>
  <c r="BC154" i="1"/>
  <c r="BC164" i="1" s="1"/>
  <c r="AZ428" i="1"/>
  <c r="AZ401" i="1"/>
  <c r="AZ373" i="1"/>
  <c r="AZ383" i="1" s="1"/>
  <c r="AZ437" i="1"/>
  <c r="BL199" i="1"/>
  <c r="BK245" i="1"/>
  <c r="BG49" i="1"/>
  <c r="BF77" i="1"/>
  <c r="BF105" i="1" s="1"/>
  <c r="AZ419" i="1"/>
  <c r="AZ392" i="1"/>
  <c r="BK12" i="1"/>
  <c r="BK15" i="1" s="1"/>
  <c r="BL9" i="1"/>
  <c r="BA346" i="1"/>
  <c r="BA319" i="1"/>
  <c r="BP534" i="1" l="1"/>
  <c r="BP561" i="1"/>
  <c r="BP607" i="1" s="1"/>
  <c r="BP641" i="1" s="1"/>
  <c r="BP543" i="1"/>
  <c r="BP570" i="1"/>
  <c r="BP616" i="1" s="1"/>
  <c r="BP650" i="1" s="1"/>
  <c r="BO542" i="1"/>
  <c r="BO569" i="1"/>
  <c r="BO615" i="1" s="1"/>
  <c r="BO649" i="1" s="1"/>
  <c r="BO533" i="1"/>
  <c r="BO560" i="1"/>
  <c r="BO606" i="1" s="1"/>
  <c r="BO640" i="1" s="1"/>
  <c r="CH14" i="1"/>
  <c r="AO22" i="1" s="1"/>
  <c r="AF113" i="1" s="1"/>
  <c r="AN22" i="1"/>
  <c r="AE113" i="1" s="1"/>
  <c r="BI135" i="1"/>
  <c r="BI181" i="1" s="1"/>
  <c r="BL318" i="1"/>
  <c r="BM272" i="1"/>
  <c r="BO115" i="1"/>
  <c r="BN188" i="1"/>
  <c r="BN161" i="1"/>
  <c r="BM261" i="1"/>
  <c r="BM234" i="1"/>
  <c r="BL245" i="1"/>
  <c r="BM199" i="1"/>
  <c r="BN254" i="1"/>
  <c r="BO208" i="1"/>
  <c r="BI126" i="1"/>
  <c r="BI172" i="1" s="1"/>
  <c r="BL391" i="1"/>
  <c r="BM345" i="1"/>
  <c r="BJ117" i="1"/>
  <c r="BJ126" i="1" s="1"/>
  <c r="BJ172" i="1" s="1"/>
  <c r="BT473" i="1"/>
  <c r="BU427" i="1"/>
  <c r="BN179" i="1"/>
  <c r="BO133" i="1"/>
  <c r="BN206" i="1"/>
  <c r="BV418" i="1"/>
  <c r="BU464" i="1"/>
  <c r="BN500" i="1"/>
  <c r="BM546" i="1"/>
  <c r="BM279" i="1"/>
  <c r="BM252" i="1"/>
  <c r="BL327" i="1"/>
  <c r="BM281" i="1"/>
  <c r="BS360" i="1"/>
  <c r="BS306" i="1"/>
  <c r="BS296" i="1"/>
  <c r="BQ461" i="1"/>
  <c r="BQ488" i="1"/>
  <c r="BP525" i="1"/>
  <c r="BP632" i="1" s="1"/>
  <c r="BP515" i="1"/>
  <c r="BU205" i="1"/>
  <c r="BU178" i="1"/>
  <c r="BT242" i="1"/>
  <c r="BT269" i="1"/>
  <c r="BQ442" i="1"/>
  <c r="BQ506" i="1"/>
  <c r="BQ579" i="1" s="1"/>
  <c r="BQ588" i="1" s="1"/>
  <c r="BQ452" i="1"/>
  <c r="BV48" i="1"/>
  <c r="BV76" i="1" s="1"/>
  <c r="BV104" i="1" s="1"/>
  <c r="BV132" i="1" s="1"/>
  <c r="BV67" i="1"/>
  <c r="BV95" i="1" s="1"/>
  <c r="BV123" i="1" s="1"/>
  <c r="BR433" i="1"/>
  <c r="BR379" i="1"/>
  <c r="BR369" i="1"/>
  <c r="BS351" i="1"/>
  <c r="BS324" i="1"/>
  <c r="BV141" i="1"/>
  <c r="BV187" i="1"/>
  <c r="BV260" i="1" s="1"/>
  <c r="BV333" i="1" s="1"/>
  <c r="BV406" i="1" s="1"/>
  <c r="BV479" i="1" s="1"/>
  <c r="BV552" i="1" s="1"/>
  <c r="BV598" i="1" s="1"/>
  <c r="BT223" i="1"/>
  <c r="BT233" i="1"/>
  <c r="BT287" i="1"/>
  <c r="BX30" i="1"/>
  <c r="BW39" i="1"/>
  <c r="BW58" i="1"/>
  <c r="BW86" i="1" s="1"/>
  <c r="BW114" i="1" s="1"/>
  <c r="BR415" i="1"/>
  <c r="BR388" i="1"/>
  <c r="BU160" i="1"/>
  <c r="BU150" i="1"/>
  <c r="BU214" i="1"/>
  <c r="BT251" i="1"/>
  <c r="BT278" i="1"/>
  <c r="BS315" i="1"/>
  <c r="BS342" i="1"/>
  <c r="BU169" i="1"/>
  <c r="BU196" i="1"/>
  <c r="BR424" i="1"/>
  <c r="BR397" i="1"/>
  <c r="BQ497" i="1"/>
  <c r="BQ470" i="1"/>
  <c r="BQ423" i="1"/>
  <c r="BQ396" i="1"/>
  <c r="BT213" i="1"/>
  <c r="BT159" i="1"/>
  <c r="BT149" i="1"/>
  <c r="BR341" i="1"/>
  <c r="BR314" i="1"/>
  <c r="BQ378" i="1"/>
  <c r="BQ368" i="1"/>
  <c r="BQ432" i="1"/>
  <c r="BP496" i="1"/>
  <c r="BP469" i="1"/>
  <c r="BS277" i="1"/>
  <c r="BS250" i="1"/>
  <c r="BQ414" i="1"/>
  <c r="BQ387" i="1"/>
  <c r="BR305" i="1"/>
  <c r="BR359" i="1"/>
  <c r="BR295" i="1"/>
  <c r="BO524" i="1"/>
  <c r="BO631" i="1" s="1"/>
  <c r="BO514" i="1"/>
  <c r="BS268" i="1"/>
  <c r="BS241" i="1"/>
  <c r="BP505" i="1"/>
  <c r="BP578" i="1" s="1"/>
  <c r="BP587" i="1" s="1"/>
  <c r="BP451" i="1"/>
  <c r="BP441" i="1"/>
  <c r="BT204" i="1"/>
  <c r="BT177" i="1"/>
  <c r="BW29" i="1"/>
  <c r="BV38" i="1"/>
  <c r="BV57" i="1"/>
  <c r="BV85" i="1" s="1"/>
  <c r="BV113" i="1" s="1"/>
  <c r="BR350" i="1"/>
  <c r="BR323" i="1"/>
  <c r="BT195" i="1"/>
  <c r="BT168" i="1"/>
  <c r="BU186" i="1"/>
  <c r="BU259" i="1" s="1"/>
  <c r="BU332" i="1" s="1"/>
  <c r="BU405" i="1" s="1"/>
  <c r="BU478" i="1" s="1"/>
  <c r="BU551" i="1" s="1"/>
  <c r="BU597" i="1" s="1"/>
  <c r="BU140" i="1"/>
  <c r="BS222" i="1"/>
  <c r="BS286" i="1"/>
  <c r="BS232" i="1"/>
  <c r="BP487" i="1"/>
  <c r="BP460" i="1"/>
  <c r="BU66" i="1"/>
  <c r="BU94" i="1" s="1"/>
  <c r="BU122" i="1" s="1"/>
  <c r="BU47" i="1"/>
  <c r="BU75" i="1" s="1"/>
  <c r="BU103" i="1" s="1"/>
  <c r="BU131" i="1" s="1"/>
  <c r="BJ297" i="1"/>
  <c r="BI307" i="1"/>
  <c r="BG516" i="1"/>
  <c r="BH443" i="1"/>
  <c r="BG453" i="1"/>
  <c r="BI370" i="1"/>
  <c r="BH380" i="1"/>
  <c r="BL354" i="1"/>
  <c r="BK400" i="1"/>
  <c r="BK537" i="1"/>
  <c r="BL491" i="1"/>
  <c r="BL261" i="1"/>
  <c r="BL334" i="1" s="1"/>
  <c r="BL234" i="1"/>
  <c r="BK407" i="1"/>
  <c r="BK480" i="1" s="1"/>
  <c r="BE70" i="1"/>
  <c r="BE79" i="1"/>
  <c r="BF61" i="1"/>
  <c r="BE42" i="1"/>
  <c r="BE51" i="1" s="1"/>
  <c r="BF33" i="1"/>
  <c r="BF59" i="1"/>
  <c r="BF87" i="1" s="1"/>
  <c r="BG31" i="1"/>
  <c r="BF40" i="1"/>
  <c r="BF68" i="1" s="1"/>
  <c r="BF96" i="1" s="1"/>
  <c r="BB244" i="1"/>
  <c r="BB271" i="1"/>
  <c r="AY490" i="1"/>
  <c r="AY536" i="1" s="1"/>
  <c r="AY463" i="1"/>
  <c r="BJ170" i="1"/>
  <c r="BK124" i="1"/>
  <c r="BJ197" i="1"/>
  <c r="BF98" i="1"/>
  <c r="BG89" i="1"/>
  <c r="BF107" i="1"/>
  <c r="BF371" i="1"/>
  <c r="BF381" i="1" s="1"/>
  <c r="BF435" i="1"/>
  <c r="BG389" i="1"/>
  <c r="BG416" i="1"/>
  <c r="BG362" i="1"/>
  <c r="BG298" i="1"/>
  <c r="BG308" i="1" s="1"/>
  <c r="BA344" i="1"/>
  <c r="BA317" i="1"/>
  <c r="BI471" i="1"/>
  <c r="BI498" i="1"/>
  <c r="BI544" i="1" s="1"/>
  <c r="BD50" i="1"/>
  <c r="BD78" i="1" s="1"/>
  <c r="BD106" i="1" s="1"/>
  <c r="BD134" i="1" s="1"/>
  <c r="BE41" i="1"/>
  <c r="BD69" i="1"/>
  <c r="BD97" i="1" s="1"/>
  <c r="BD125" i="1" s="1"/>
  <c r="BA326" i="1"/>
  <c r="BA353" i="1"/>
  <c r="BH316" i="1"/>
  <c r="BH343" i="1"/>
  <c r="BK325" i="1"/>
  <c r="BK352" i="1"/>
  <c r="BL252" i="1"/>
  <c r="BL279" i="1"/>
  <c r="BC198" i="1"/>
  <c r="BC171" i="1"/>
  <c r="AY499" i="1"/>
  <c r="AY545" i="1" s="1"/>
  <c r="AY472" i="1"/>
  <c r="BK60" i="1"/>
  <c r="BK88" i="1" s="1"/>
  <c r="BK116" i="1" s="1"/>
  <c r="BL32" i="1"/>
  <c r="BE444" i="1"/>
  <c r="BE454" i="1" s="1"/>
  <c r="BE508" i="1"/>
  <c r="BE517" i="1" s="1"/>
  <c r="BE527" i="1" s="1"/>
  <c r="BE634" i="1" s="1"/>
  <c r="BC180" i="1"/>
  <c r="BC207" i="1"/>
  <c r="BJ143" i="1"/>
  <c r="BJ189" i="1"/>
  <c r="BJ262" i="1" s="1"/>
  <c r="BJ335" i="1" s="1"/>
  <c r="BJ408" i="1" s="1"/>
  <c r="BJ481" i="1" s="1"/>
  <c r="BF489" i="1"/>
  <c r="BF535" i="1" s="1"/>
  <c r="BF462" i="1"/>
  <c r="AZ417" i="1"/>
  <c r="AZ390" i="1"/>
  <c r="BI216" i="1"/>
  <c r="BI152" i="1"/>
  <c r="BI162" i="1" s="1"/>
  <c r="BJ425" i="1"/>
  <c r="BJ398" i="1"/>
  <c r="AZ426" i="1"/>
  <c r="AZ399" i="1"/>
  <c r="BI243" i="1"/>
  <c r="BI270" i="1"/>
  <c r="BH289" i="1"/>
  <c r="BH225" i="1"/>
  <c r="BH235" i="1" s="1"/>
  <c r="BB280" i="1"/>
  <c r="BB253" i="1"/>
  <c r="BL153" i="1"/>
  <c r="BM153" i="1" s="1"/>
  <c r="BN153" i="1" s="1"/>
  <c r="BO153" i="1" s="1"/>
  <c r="BP153" i="1" s="1"/>
  <c r="BQ153" i="1" s="1"/>
  <c r="BR153" i="1" s="1"/>
  <c r="BS153" i="1" s="1"/>
  <c r="BT153" i="1" s="1"/>
  <c r="BU153" i="1" s="1"/>
  <c r="BV153" i="1" s="1"/>
  <c r="BW153" i="1" s="1"/>
  <c r="BX153" i="1" s="1"/>
  <c r="BY153" i="1" s="1"/>
  <c r="BZ153" i="1" s="1"/>
  <c r="CA153" i="1" s="1"/>
  <c r="CB153" i="1" s="1"/>
  <c r="CC153" i="1" s="1"/>
  <c r="CI11" i="1"/>
  <c r="CI14" i="1" s="1"/>
  <c r="CJ16" i="1"/>
  <c r="BH49" i="1"/>
  <c r="BG77" i="1"/>
  <c r="BG105" i="1" s="1"/>
  <c r="BB364" i="1"/>
  <c r="BB300" i="1"/>
  <c r="BB310" i="1" s="1"/>
  <c r="AZ501" i="1"/>
  <c r="AZ547" i="1" s="1"/>
  <c r="AZ474" i="1"/>
  <c r="BE52" i="1"/>
  <c r="BE80" i="1" s="1"/>
  <c r="BE108" i="1" s="1"/>
  <c r="BE136" i="1" s="1"/>
  <c r="BE71" i="1"/>
  <c r="BE99" i="1" s="1"/>
  <c r="BE127" i="1" s="1"/>
  <c r="AZ465" i="1"/>
  <c r="AZ492" i="1"/>
  <c r="AZ538" i="1" s="1"/>
  <c r="BF62" i="1"/>
  <c r="BF90" i="1" s="1"/>
  <c r="BF118" i="1" s="1"/>
  <c r="BG34" i="1"/>
  <c r="BF43" i="1"/>
  <c r="BA428" i="1"/>
  <c r="BA401" i="1"/>
  <c r="AZ446" i="1"/>
  <c r="AZ456" i="1" s="1"/>
  <c r="AZ510" i="1"/>
  <c r="AZ519" i="1" s="1"/>
  <c r="AZ529" i="1" s="1"/>
  <c r="AZ636" i="1" s="1"/>
  <c r="BB355" i="1"/>
  <c r="BB328" i="1"/>
  <c r="BA392" i="1"/>
  <c r="BA419" i="1"/>
  <c r="BL12" i="1"/>
  <c r="BL15" i="1" s="1"/>
  <c r="BM9" i="1"/>
  <c r="BD154" i="1"/>
  <c r="BD164" i="1" s="1"/>
  <c r="BD218" i="1"/>
  <c r="BD182" i="1"/>
  <c r="BD209" i="1"/>
  <c r="BE145" i="1"/>
  <c r="BE191" i="1"/>
  <c r="BE264" i="1" s="1"/>
  <c r="BE337" i="1" s="1"/>
  <c r="BE410" i="1" s="1"/>
  <c r="BE483" i="1" s="1"/>
  <c r="BD200" i="1"/>
  <c r="BD173" i="1"/>
  <c r="BB346" i="1"/>
  <c r="BB319" i="1"/>
  <c r="BC291" i="1"/>
  <c r="BC227" i="1"/>
  <c r="BC237" i="1" s="1"/>
  <c r="BA437" i="1"/>
  <c r="BA373" i="1"/>
  <c r="BA383" i="1" s="1"/>
  <c r="BC255" i="1"/>
  <c r="BC282" i="1"/>
  <c r="BC246" i="1"/>
  <c r="BC273" i="1"/>
  <c r="BQ534" i="1" l="1"/>
  <c r="BQ561" i="1"/>
  <c r="BQ607" i="1" s="1"/>
  <c r="BQ641" i="1" s="1"/>
  <c r="BQ543" i="1"/>
  <c r="BQ570" i="1"/>
  <c r="BQ616" i="1" s="1"/>
  <c r="BQ650" i="1" s="1"/>
  <c r="BP533" i="1"/>
  <c r="BP560" i="1"/>
  <c r="BP606" i="1" s="1"/>
  <c r="BP640" i="1" s="1"/>
  <c r="BP542" i="1"/>
  <c r="BP569" i="1"/>
  <c r="BP615" i="1" s="1"/>
  <c r="BP649" i="1" s="1"/>
  <c r="BJ163" i="1"/>
  <c r="BK117" i="1"/>
  <c r="BK163" i="1" s="1"/>
  <c r="BJ135" i="1"/>
  <c r="BJ181" i="1" s="1"/>
  <c r="BN546" i="1"/>
  <c r="BO500" i="1"/>
  <c r="BV464" i="1"/>
  <c r="BW418" i="1"/>
  <c r="BO179" i="1"/>
  <c r="BO206" i="1"/>
  <c r="BP133" i="1"/>
  <c r="BM334" i="1"/>
  <c r="BM307" i="1"/>
  <c r="BL537" i="1"/>
  <c r="BM491" i="1"/>
  <c r="BO254" i="1"/>
  <c r="BP208" i="1"/>
  <c r="BM245" i="1"/>
  <c r="BN199" i="1"/>
  <c r="BV427" i="1"/>
  <c r="BU473" i="1"/>
  <c r="BM327" i="1"/>
  <c r="BN281" i="1"/>
  <c r="BN261" i="1"/>
  <c r="BN234" i="1"/>
  <c r="BP115" i="1"/>
  <c r="BO188" i="1"/>
  <c r="BO161" i="1"/>
  <c r="BN252" i="1"/>
  <c r="BN279" i="1"/>
  <c r="BM391" i="1"/>
  <c r="BN345" i="1"/>
  <c r="BN272" i="1"/>
  <c r="BM318" i="1"/>
  <c r="BM352" i="1"/>
  <c r="BM325" i="1"/>
  <c r="BL400" i="1"/>
  <c r="BM354" i="1"/>
  <c r="BL60" i="1"/>
  <c r="BL88" i="1" s="1"/>
  <c r="BL116" i="1" s="1"/>
  <c r="BL143" i="1" s="1"/>
  <c r="BM32" i="1"/>
  <c r="BV196" i="1"/>
  <c r="BV169" i="1"/>
  <c r="BU251" i="1"/>
  <c r="BU278" i="1"/>
  <c r="BV205" i="1"/>
  <c r="BV178" i="1"/>
  <c r="BS388" i="1"/>
  <c r="BS415" i="1"/>
  <c r="BR488" i="1"/>
  <c r="BR461" i="1"/>
  <c r="BW141" i="1"/>
  <c r="BW187" i="1"/>
  <c r="BW260" i="1" s="1"/>
  <c r="BW333" i="1" s="1"/>
  <c r="BW406" i="1" s="1"/>
  <c r="BW479" i="1" s="1"/>
  <c r="BW552" i="1" s="1"/>
  <c r="BW598" i="1" s="1"/>
  <c r="BQ525" i="1"/>
  <c r="BQ632" i="1" s="1"/>
  <c r="BQ515" i="1"/>
  <c r="BV150" i="1"/>
  <c r="BV214" i="1"/>
  <c r="BV160" i="1"/>
  <c r="BY30" i="1"/>
  <c r="BX39" i="1"/>
  <c r="BX58" i="1"/>
  <c r="BX86" i="1" s="1"/>
  <c r="BX114" i="1" s="1"/>
  <c r="BT315" i="1"/>
  <c r="BT342" i="1"/>
  <c r="BW67" i="1"/>
  <c r="BW95" i="1" s="1"/>
  <c r="BW123" i="1" s="1"/>
  <c r="BW48" i="1"/>
  <c r="BW76" i="1" s="1"/>
  <c r="BW104" i="1" s="1"/>
  <c r="BW132" i="1" s="1"/>
  <c r="BU287" i="1"/>
  <c r="BU233" i="1"/>
  <c r="BU223" i="1"/>
  <c r="BT360" i="1"/>
  <c r="BT306" i="1"/>
  <c r="BT296" i="1"/>
  <c r="BU269" i="1"/>
  <c r="BU242" i="1"/>
  <c r="BT351" i="1"/>
  <c r="BT324" i="1"/>
  <c r="BS397" i="1"/>
  <c r="BS424" i="1"/>
  <c r="BR470" i="1"/>
  <c r="BR497" i="1"/>
  <c r="BR452" i="1"/>
  <c r="BR442" i="1"/>
  <c r="BR506" i="1"/>
  <c r="BR579" i="1" s="1"/>
  <c r="BR588" i="1" s="1"/>
  <c r="BS369" i="1"/>
  <c r="BS379" i="1"/>
  <c r="BS433" i="1"/>
  <c r="BR423" i="1"/>
  <c r="BR396" i="1"/>
  <c r="BP524" i="1"/>
  <c r="BP631" i="1" s="1"/>
  <c r="BP514" i="1"/>
  <c r="BS295" i="1"/>
  <c r="BS359" i="1"/>
  <c r="BS305" i="1"/>
  <c r="BV186" i="1"/>
  <c r="BV259" i="1" s="1"/>
  <c r="BV332" i="1" s="1"/>
  <c r="BV405" i="1" s="1"/>
  <c r="BV478" i="1" s="1"/>
  <c r="BV551" i="1" s="1"/>
  <c r="BV597" i="1" s="1"/>
  <c r="BV140" i="1"/>
  <c r="BQ487" i="1"/>
  <c r="BQ460" i="1"/>
  <c r="BR414" i="1"/>
  <c r="BR387" i="1"/>
  <c r="BU213" i="1"/>
  <c r="BU149" i="1"/>
  <c r="BU159" i="1"/>
  <c r="BS350" i="1"/>
  <c r="BS323" i="1"/>
  <c r="BU177" i="1"/>
  <c r="BU204" i="1"/>
  <c r="BS341" i="1"/>
  <c r="BS314" i="1"/>
  <c r="BW38" i="1"/>
  <c r="BW57" i="1"/>
  <c r="BW85" i="1" s="1"/>
  <c r="BW113" i="1" s="1"/>
  <c r="BX29" i="1"/>
  <c r="BU195" i="1"/>
  <c r="BU168" i="1"/>
  <c r="BT277" i="1"/>
  <c r="BT250" i="1"/>
  <c r="BT286" i="1"/>
  <c r="BT232" i="1"/>
  <c r="BT222" i="1"/>
  <c r="BV47" i="1"/>
  <c r="BV75" i="1" s="1"/>
  <c r="BV103" i="1" s="1"/>
  <c r="BV131" i="1" s="1"/>
  <c r="BV66" i="1"/>
  <c r="BV94" i="1" s="1"/>
  <c r="BV122" i="1" s="1"/>
  <c r="BT268" i="1"/>
  <c r="BT241" i="1"/>
  <c r="BR368" i="1"/>
  <c r="BR432" i="1"/>
  <c r="BR378" i="1"/>
  <c r="BQ451" i="1"/>
  <c r="BQ505" i="1"/>
  <c r="BQ578" i="1" s="1"/>
  <c r="BQ587" i="1" s="1"/>
  <c r="BQ441" i="1"/>
  <c r="BQ469" i="1"/>
  <c r="BQ496" i="1"/>
  <c r="BJ370" i="1"/>
  <c r="BI380" i="1"/>
  <c r="BI443" i="1"/>
  <c r="BH453" i="1"/>
  <c r="BH516" i="1"/>
  <c r="BK297" i="1"/>
  <c r="BJ307" i="1"/>
  <c r="BF79" i="1"/>
  <c r="BF70" i="1"/>
  <c r="BG61" i="1"/>
  <c r="BH31" i="1"/>
  <c r="BG40" i="1"/>
  <c r="BG68" i="1" s="1"/>
  <c r="BG96" i="1" s="1"/>
  <c r="BG59" i="1"/>
  <c r="BG87" i="1" s="1"/>
  <c r="BG33" i="1"/>
  <c r="BF42" i="1"/>
  <c r="BF51" i="1" s="1"/>
  <c r="BL407" i="1"/>
  <c r="BL480" i="1" s="1"/>
  <c r="BH362" i="1"/>
  <c r="BH298" i="1"/>
  <c r="BH308" i="1" s="1"/>
  <c r="BI343" i="1"/>
  <c r="BI316" i="1"/>
  <c r="BL352" i="1"/>
  <c r="BL325" i="1"/>
  <c r="BD171" i="1"/>
  <c r="BD198" i="1"/>
  <c r="BG435" i="1"/>
  <c r="BG371" i="1"/>
  <c r="BG381" i="1" s="1"/>
  <c r="BJ270" i="1"/>
  <c r="BJ243" i="1"/>
  <c r="AZ463" i="1"/>
  <c r="AZ490" i="1"/>
  <c r="AZ536" i="1" s="1"/>
  <c r="BE69" i="1"/>
  <c r="BE97" i="1" s="1"/>
  <c r="BE125" i="1" s="1"/>
  <c r="BE50" i="1"/>
  <c r="BE78" i="1" s="1"/>
  <c r="BE106" i="1" s="1"/>
  <c r="BE134" i="1" s="1"/>
  <c r="BF41" i="1"/>
  <c r="BG489" i="1"/>
  <c r="BG535" i="1" s="1"/>
  <c r="BG462" i="1"/>
  <c r="BK197" i="1"/>
  <c r="BK170" i="1"/>
  <c r="BL124" i="1"/>
  <c r="BM124" i="1" s="1"/>
  <c r="BI289" i="1"/>
  <c r="BI225" i="1"/>
  <c r="BI235" i="1" s="1"/>
  <c r="BK398" i="1"/>
  <c r="BK425" i="1"/>
  <c r="BD180" i="1"/>
  <c r="BD207" i="1"/>
  <c r="AZ499" i="1"/>
  <c r="AZ545" i="1" s="1"/>
  <c r="AZ472" i="1"/>
  <c r="BK189" i="1"/>
  <c r="BK262" i="1" s="1"/>
  <c r="BK335" i="1" s="1"/>
  <c r="BK408" i="1" s="1"/>
  <c r="BK481" i="1" s="1"/>
  <c r="BK143" i="1"/>
  <c r="BF444" i="1"/>
  <c r="BF454" i="1" s="1"/>
  <c r="BF508" i="1"/>
  <c r="BF517" i="1" s="1"/>
  <c r="BF527" i="1" s="1"/>
  <c r="BF634" i="1" s="1"/>
  <c r="BH416" i="1"/>
  <c r="BH389" i="1"/>
  <c r="BB353" i="1"/>
  <c r="BB326" i="1"/>
  <c r="BJ498" i="1"/>
  <c r="BJ544" i="1" s="1"/>
  <c r="BJ471" i="1"/>
  <c r="BJ216" i="1"/>
  <c r="BJ152" i="1"/>
  <c r="BJ162" i="1" s="1"/>
  <c r="BB344" i="1"/>
  <c r="BB317" i="1"/>
  <c r="BC271" i="1"/>
  <c r="BC244" i="1"/>
  <c r="BC253" i="1"/>
  <c r="BC280" i="1"/>
  <c r="BA426" i="1"/>
  <c r="BA399" i="1"/>
  <c r="BA390" i="1"/>
  <c r="BA417" i="1"/>
  <c r="BG107" i="1"/>
  <c r="BG98" i="1"/>
  <c r="BH89" i="1"/>
  <c r="CJ11" i="1"/>
  <c r="CJ14" i="1" s="1"/>
  <c r="BF52" i="1"/>
  <c r="BF80" i="1" s="1"/>
  <c r="BF108" i="1" s="1"/>
  <c r="BF136" i="1" s="1"/>
  <c r="BF71" i="1"/>
  <c r="BF99" i="1" s="1"/>
  <c r="BF127" i="1" s="1"/>
  <c r="BB392" i="1"/>
  <c r="BB419" i="1"/>
  <c r="BH34" i="1"/>
  <c r="BG62" i="1"/>
  <c r="BG90" i="1" s="1"/>
  <c r="BG118" i="1" s="1"/>
  <c r="BG43" i="1"/>
  <c r="BE200" i="1"/>
  <c r="BE173" i="1"/>
  <c r="BB401" i="1"/>
  <c r="BB428" i="1"/>
  <c r="BC319" i="1"/>
  <c r="BC346" i="1"/>
  <c r="BD227" i="1"/>
  <c r="BD237" i="1" s="1"/>
  <c r="BD291" i="1"/>
  <c r="BC355" i="1"/>
  <c r="BC328" i="1"/>
  <c r="BF145" i="1"/>
  <c r="BF191" i="1"/>
  <c r="BF264" i="1" s="1"/>
  <c r="BF337" i="1" s="1"/>
  <c r="BF410" i="1" s="1"/>
  <c r="BF483" i="1" s="1"/>
  <c r="BE182" i="1"/>
  <c r="BE209" i="1"/>
  <c r="BI49" i="1"/>
  <c r="BH77" i="1"/>
  <c r="BH105" i="1" s="1"/>
  <c r="BB373" i="1"/>
  <c r="BB383" i="1" s="1"/>
  <c r="BB437" i="1"/>
  <c r="BA510" i="1"/>
  <c r="BA519" i="1" s="1"/>
  <c r="BA529" i="1" s="1"/>
  <c r="BA636" i="1" s="1"/>
  <c r="BA446" i="1"/>
  <c r="BA456" i="1" s="1"/>
  <c r="BE154" i="1"/>
  <c r="BE164" i="1" s="1"/>
  <c r="BE218" i="1"/>
  <c r="BA474" i="1"/>
  <c r="BA501" i="1"/>
  <c r="BA547" i="1" s="1"/>
  <c r="BD246" i="1"/>
  <c r="BD273" i="1"/>
  <c r="BN9" i="1"/>
  <c r="BM12" i="1"/>
  <c r="BM15" i="1" s="1"/>
  <c r="BD282" i="1"/>
  <c r="BD255" i="1"/>
  <c r="BA492" i="1"/>
  <c r="BA538" i="1" s="1"/>
  <c r="BA465" i="1"/>
  <c r="BC364" i="1"/>
  <c r="BC300" i="1"/>
  <c r="BC310" i="1" s="1"/>
  <c r="BL117" i="1" l="1"/>
  <c r="BM117" i="1" s="1"/>
  <c r="BK126" i="1"/>
  <c r="BK172" i="1" s="1"/>
  <c r="BK135" i="1"/>
  <c r="BK181" i="1" s="1"/>
  <c r="BR534" i="1"/>
  <c r="BR561" i="1"/>
  <c r="BR607" i="1" s="1"/>
  <c r="BR641" i="1" s="1"/>
  <c r="BR543" i="1"/>
  <c r="BR570" i="1"/>
  <c r="BR616" i="1" s="1"/>
  <c r="BR650" i="1" s="1"/>
  <c r="BQ542" i="1"/>
  <c r="BQ569" i="1"/>
  <c r="BQ615" i="1" s="1"/>
  <c r="BQ649" i="1" s="1"/>
  <c r="BQ533" i="1"/>
  <c r="BQ560" i="1"/>
  <c r="BQ606" i="1" s="1"/>
  <c r="BQ640" i="1" s="1"/>
  <c r="BO261" i="1"/>
  <c r="BO234" i="1"/>
  <c r="BP188" i="1"/>
  <c r="BQ115" i="1"/>
  <c r="BP161" i="1"/>
  <c r="BN334" i="1"/>
  <c r="BN307" i="1"/>
  <c r="BM407" i="1"/>
  <c r="BM380" i="1"/>
  <c r="BM537" i="1"/>
  <c r="BN491" i="1"/>
  <c r="BO281" i="1"/>
  <c r="BN327" i="1"/>
  <c r="BP206" i="1"/>
  <c r="BQ133" i="1"/>
  <c r="BP179" i="1"/>
  <c r="BM425" i="1"/>
  <c r="BM398" i="1"/>
  <c r="BO252" i="1"/>
  <c r="BO279" i="1"/>
  <c r="BM400" i="1"/>
  <c r="BN354" i="1"/>
  <c r="BL189" i="1"/>
  <c r="BL262" i="1" s="1"/>
  <c r="BL335" i="1" s="1"/>
  <c r="BL408" i="1" s="1"/>
  <c r="BL481" i="1" s="1"/>
  <c r="BN318" i="1"/>
  <c r="BO272" i="1"/>
  <c r="BN32" i="1"/>
  <c r="BM60" i="1"/>
  <c r="BM88" i="1" s="1"/>
  <c r="BM116" i="1" s="1"/>
  <c r="BN391" i="1"/>
  <c r="BO345" i="1"/>
  <c r="BW427" i="1"/>
  <c r="BV473" i="1"/>
  <c r="BW464" i="1"/>
  <c r="BX418" i="1"/>
  <c r="BO199" i="1"/>
  <c r="BN245" i="1"/>
  <c r="BN325" i="1"/>
  <c r="BN352" i="1"/>
  <c r="BO546" i="1"/>
  <c r="BP500" i="1"/>
  <c r="BM135" i="1"/>
  <c r="BM181" i="1" s="1"/>
  <c r="BM126" i="1"/>
  <c r="BM172" i="1" s="1"/>
  <c r="BN117" i="1"/>
  <c r="BM163" i="1"/>
  <c r="BN124" i="1"/>
  <c r="BM197" i="1"/>
  <c r="BM170" i="1"/>
  <c r="BP254" i="1"/>
  <c r="BQ208" i="1"/>
  <c r="CK16" i="1"/>
  <c r="BS461" i="1"/>
  <c r="BS488" i="1"/>
  <c r="BU342" i="1"/>
  <c r="BU315" i="1"/>
  <c r="BW169" i="1"/>
  <c r="BW196" i="1"/>
  <c r="BT415" i="1"/>
  <c r="BT388" i="1"/>
  <c r="BV278" i="1"/>
  <c r="BV251" i="1"/>
  <c r="BV233" i="1"/>
  <c r="BV223" i="1"/>
  <c r="BV287" i="1"/>
  <c r="BS506" i="1"/>
  <c r="BS579" i="1" s="1"/>
  <c r="BS588" i="1" s="1"/>
  <c r="BS442" i="1"/>
  <c r="BS452" i="1"/>
  <c r="BS497" i="1"/>
  <c r="BS470" i="1"/>
  <c r="BT379" i="1"/>
  <c r="BT433" i="1"/>
  <c r="BT369" i="1"/>
  <c r="BX187" i="1"/>
  <c r="BX260" i="1" s="1"/>
  <c r="BX333" i="1" s="1"/>
  <c r="BX406" i="1" s="1"/>
  <c r="BX479" i="1" s="1"/>
  <c r="BX552" i="1" s="1"/>
  <c r="BX598" i="1" s="1"/>
  <c r="BX141" i="1"/>
  <c r="BU351" i="1"/>
  <c r="BU324" i="1"/>
  <c r="BW205" i="1"/>
  <c r="BW178" i="1"/>
  <c r="BX48" i="1"/>
  <c r="BX76" i="1" s="1"/>
  <c r="BX104" i="1" s="1"/>
  <c r="BX132" i="1" s="1"/>
  <c r="BX67" i="1"/>
  <c r="BX95" i="1" s="1"/>
  <c r="BX123" i="1" s="1"/>
  <c r="BW160" i="1"/>
  <c r="BW150" i="1"/>
  <c r="BW214" i="1"/>
  <c r="BZ30" i="1"/>
  <c r="BY39" i="1"/>
  <c r="BY58" i="1"/>
  <c r="BY86" i="1" s="1"/>
  <c r="BY114" i="1" s="1"/>
  <c r="BR525" i="1"/>
  <c r="BR632" i="1" s="1"/>
  <c r="BR515" i="1"/>
  <c r="BT424" i="1"/>
  <c r="BT397" i="1"/>
  <c r="BU360" i="1"/>
  <c r="BU306" i="1"/>
  <c r="BU296" i="1"/>
  <c r="BV269" i="1"/>
  <c r="BV242" i="1"/>
  <c r="BQ524" i="1"/>
  <c r="BQ631" i="1" s="1"/>
  <c r="BQ514" i="1"/>
  <c r="BY29" i="1"/>
  <c r="BX38" i="1"/>
  <c r="BX57" i="1"/>
  <c r="BX85" i="1" s="1"/>
  <c r="BX113" i="1" s="1"/>
  <c r="BV213" i="1"/>
  <c r="BV159" i="1"/>
  <c r="BV149" i="1"/>
  <c r="BW47" i="1"/>
  <c r="BW75" i="1" s="1"/>
  <c r="BW103" i="1" s="1"/>
  <c r="BW131" i="1" s="1"/>
  <c r="BW66" i="1"/>
  <c r="BW94" i="1" s="1"/>
  <c r="BW122" i="1" s="1"/>
  <c r="BV204" i="1"/>
  <c r="BV177" i="1"/>
  <c r="BS423" i="1"/>
  <c r="BS396" i="1"/>
  <c r="BR469" i="1"/>
  <c r="BR496" i="1"/>
  <c r="BW186" i="1"/>
  <c r="BW259" i="1" s="1"/>
  <c r="BW332" i="1" s="1"/>
  <c r="BW405" i="1" s="1"/>
  <c r="BW478" i="1" s="1"/>
  <c r="BW551" i="1" s="1"/>
  <c r="BW597" i="1" s="1"/>
  <c r="BW140" i="1"/>
  <c r="BR505" i="1"/>
  <c r="BR578" i="1" s="1"/>
  <c r="BR587" i="1" s="1"/>
  <c r="BR451" i="1"/>
  <c r="BR441" i="1"/>
  <c r="BT305" i="1"/>
  <c r="BT359" i="1"/>
  <c r="BT295" i="1"/>
  <c r="BU232" i="1"/>
  <c r="BU222" i="1"/>
  <c r="BU286" i="1"/>
  <c r="BS432" i="1"/>
  <c r="BS378" i="1"/>
  <c r="BS368" i="1"/>
  <c r="BS414" i="1"/>
  <c r="BS387" i="1"/>
  <c r="BT350" i="1"/>
  <c r="BT323" i="1"/>
  <c r="BU277" i="1"/>
  <c r="BU250" i="1"/>
  <c r="BR460" i="1"/>
  <c r="BR487" i="1"/>
  <c r="BT314" i="1"/>
  <c r="BT341" i="1"/>
  <c r="BV195" i="1"/>
  <c r="BV168" i="1"/>
  <c r="BU241" i="1"/>
  <c r="BU268" i="1"/>
  <c r="BL297" i="1"/>
  <c r="BK307" i="1"/>
  <c r="BI516" i="1"/>
  <c r="BH526" i="1"/>
  <c r="BH633" i="1" s="1"/>
  <c r="BJ443" i="1"/>
  <c r="BI453" i="1"/>
  <c r="BK370" i="1"/>
  <c r="BJ380" i="1"/>
  <c r="BG42" i="1"/>
  <c r="BG51" i="1" s="1"/>
  <c r="BH33" i="1"/>
  <c r="BH59" i="1"/>
  <c r="BH87" i="1" s="1"/>
  <c r="BH40" i="1"/>
  <c r="BH68" i="1" s="1"/>
  <c r="BH96" i="1" s="1"/>
  <c r="BI31" i="1"/>
  <c r="BG79" i="1"/>
  <c r="BH61" i="1"/>
  <c r="BG70" i="1"/>
  <c r="AN662" i="1"/>
  <c r="AF107" i="1" s="1"/>
  <c r="AF111" i="1" s="1"/>
  <c r="BE180" i="1"/>
  <c r="BE207" i="1"/>
  <c r="BC317" i="1"/>
  <c r="BC344" i="1"/>
  <c r="BB399" i="1"/>
  <c r="BB426" i="1"/>
  <c r="BI298" i="1"/>
  <c r="BI308" i="1" s="1"/>
  <c r="BI362" i="1"/>
  <c r="BE198" i="1"/>
  <c r="BE171" i="1"/>
  <c r="BA490" i="1"/>
  <c r="BA536" i="1" s="1"/>
  <c r="BA463" i="1"/>
  <c r="BD280" i="1"/>
  <c r="BD253" i="1"/>
  <c r="BL197" i="1"/>
  <c r="BL170" i="1"/>
  <c r="BD271" i="1"/>
  <c r="BD244" i="1"/>
  <c r="BB417" i="1"/>
  <c r="BB390" i="1"/>
  <c r="BH489" i="1"/>
  <c r="BH535" i="1" s="1"/>
  <c r="BH462" i="1"/>
  <c r="BL425" i="1"/>
  <c r="BL398" i="1"/>
  <c r="BK471" i="1"/>
  <c r="BK498" i="1"/>
  <c r="BK544" i="1" s="1"/>
  <c r="BK270" i="1"/>
  <c r="BK243" i="1"/>
  <c r="BA472" i="1"/>
  <c r="BA499" i="1"/>
  <c r="BA545" i="1" s="1"/>
  <c r="BJ289" i="1"/>
  <c r="BJ225" i="1"/>
  <c r="BJ235" i="1" s="1"/>
  <c r="BJ316" i="1"/>
  <c r="BJ343" i="1"/>
  <c r="BI389" i="1"/>
  <c r="BI416" i="1"/>
  <c r="BC326" i="1"/>
  <c r="BC353" i="1"/>
  <c r="BK216" i="1"/>
  <c r="BK152" i="1"/>
  <c r="BK162" i="1" s="1"/>
  <c r="BH107" i="1"/>
  <c r="BH98" i="1"/>
  <c r="BI89" i="1"/>
  <c r="BL152" i="1"/>
  <c r="BL162" i="1" s="1"/>
  <c r="BL216" i="1"/>
  <c r="BF69" i="1"/>
  <c r="BF97" i="1" s="1"/>
  <c r="BF125" i="1" s="1"/>
  <c r="BG41" i="1"/>
  <c r="BF50" i="1"/>
  <c r="BF78" i="1" s="1"/>
  <c r="BF106" i="1" s="1"/>
  <c r="BF134" i="1" s="1"/>
  <c r="BG508" i="1"/>
  <c r="BG517" i="1" s="1"/>
  <c r="BG527" i="1" s="1"/>
  <c r="BG634" i="1" s="1"/>
  <c r="BG444" i="1"/>
  <c r="BG454" i="1" s="1"/>
  <c r="BH435" i="1"/>
  <c r="BH371" i="1"/>
  <c r="BH381" i="1" s="1"/>
  <c r="BL126" i="1"/>
  <c r="BL172" i="1" s="1"/>
  <c r="BL135" i="1"/>
  <c r="BL181" i="1" s="1"/>
  <c r="BL163" i="1"/>
  <c r="CK11" i="1"/>
  <c r="CK14" i="1" s="1"/>
  <c r="BD319" i="1"/>
  <c r="BD346" i="1"/>
  <c r="BC401" i="1"/>
  <c r="BC428" i="1"/>
  <c r="BC392" i="1"/>
  <c r="BC419" i="1"/>
  <c r="BD355" i="1"/>
  <c r="BD328" i="1"/>
  <c r="BF173" i="1"/>
  <c r="BF200" i="1"/>
  <c r="BG71" i="1"/>
  <c r="BG99" i="1" s="1"/>
  <c r="BG127" i="1" s="1"/>
  <c r="BG52" i="1"/>
  <c r="BG80" i="1" s="1"/>
  <c r="BG108" i="1" s="1"/>
  <c r="BG136" i="1" s="1"/>
  <c r="BN12" i="1"/>
  <c r="BN15" i="1" s="1"/>
  <c r="BO9" i="1"/>
  <c r="BG191" i="1"/>
  <c r="BG264" i="1" s="1"/>
  <c r="BG337" i="1" s="1"/>
  <c r="BG410" i="1" s="1"/>
  <c r="BG483" i="1" s="1"/>
  <c r="BG145" i="1"/>
  <c r="BB446" i="1"/>
  <c r="BB456" i="1" s="1"/>
  <c r="BB510" i="1"/>
  <c r="BB519" i="1" s="1"/>
  <c r="BB529" i="1" s="1"/>
  <c r="BB636" i="1" s="1"/>
  <c r="BH62" i="1"/>
  <c r="BH90" i="1" s="1"/>
  <c r="BH118" i="1" s="1"/>
  <c r="BH43" i="1"/>
  <c r="BI34" i="1"/>
  <c r="BF209" i="1"/>
  <c r="BF182" i="1"/>
  <c r="BC373" i="1"/>
  <c r="BC383" i="1" s="1"/>
  <c r="BC437" i="1"/>
  <c r="BE246" i="1"/>
  <c r="BE273" i="1"/>
  <c r="BB465" i="1"/>
  <c r="BB492" i="1"/>
  <c r="BB538" i="1" s="1"/>
  <c r="BB474" i="1"/>
  <c r="BB501" i="1"/>
  <c r="BB547" i="1" s="1"/>
  <c r="BI77" i="1"/>
  <c r="BI105" i="1" s="1"/>
  <c r="BJ49" i="1"/>
  <c r="BE227" i="1"/>
  <c r="BE237" i="1" s="1"/>
  <c r="BE291" i="1"/>
  <c r="BE255" i="1"/>
  <c r="BE282" i="1"/>
  <c r="BF154" i="1"/>
  <c r="BF164" i="1" s="1"/>
  <c r="BF218" i="1"/>
  <c r="BD300" i="1"/>
  <c r="BD310" i="1" s="1"/>
  <c r="BD364" i="1"/>
  <c r="BS534" i="1" l="1"/>
  <c r="BS561" i="1"/>
  <c r="BS607" i="1" s="1"/>
  <c r="BS641" i="1" s="1"/>
  <c r="BS543" i="1"/>
  <c r="BS570" i="1"/>
  <c r="BS616" i="1" s="1"/>
  <c r="BS650" i="1" s="1"/>
  <c r="BR542" i="1"/>
  <c r="BR569" i="1"/>
  <c r="BR615" i="1" s="1"/>
  <c r="BR649" i="1" s="1"/>
  <c r="BR533" i="1"/>
  <c r="BR560" i="1"/>
  <c r="BR606" i="1" s="1"/>
  <c r="BR640" i="1" s="1"/>
  <c r="BO327" i="1"/>
  <c r="BP281" i="1"/>
  <c r="BN537" i="1"/>
  <c r="BO491" i="1"/>
  <c r="BQ254" i="1"/>
  <c r="BR208" i="1"/>
  <c r="BP199" i="1"/>
  <c r="BO245" i="1"/>
  <c r="BX464" i="1"/>
  <c r="BY418" i="1"/>
  <c r="BN425" i="1"/>
  <c r="BN398" i="1"/>
  <c r="BO334" i="1"/>
  <c r="BO307" i="1"/>
  <c r="BM480" i="1"/>
  <c r="BM526" i="1" s="1"/>
  <c r="BM633" i="1" s="1"/>
  <c r="BM453" i="1"/>
  <c r="BL307" i="1"/>
  <c r="BM297" i="1"/>
  <c r="BN297" i="1" s="1"/>
  <c r="BO297" i="1" s="1"/>
  <c r="BP297" i="1" s="1"/>
  <c r="BQ297" i="1" s="1"/>
  <c r="BR297" i="1" s="1"/>
  <c r="BS297" i="1" s="1"/>
  <c r="BT297" i="1" s="1"/>
  <c r="BU297" i="1" s="1"/>
  <c r="BV297" i="1" s="1"/>
  <c r="BW297" i="1" s="1"/>
  <c r="BX297" i="1" s="1"/>
  <c r="BY297" i="1" s="1"/>
  <c r="BZ297" i="1" s="1"/>
  <c r="CA297" i="1" s="1"/>
  <c r="CB297" i="1" s="1"/>
  <c r="CC297" i="1" s="1"/>
  <c r="BN135" i="1"/>
  <c r="BN181" i="1" s="1"/>
  <c r="BO117" i="1"/>
  <c r="BN126" i="1"/>
  <c r="BN172" i="1" s="1"/>
  <c r="BN163" i="1"/>
  <c r="BW473" i="1"/>
  <c r="BX427" i="1"/>
  <c r="BN407" i="1"/>
  <c r="BN380" i="1"/>
  <c r="BP345" i="1"/>
  <c r="BO391" i="1"/>
  <c r="BM471" i="1"/>
  <c r="BM498" i="1"/>
  <c r="BM544" i="1" s="1"/>
  <c r="BN400" i="1"/>
  <c r="BO354" i="1"/>
  <c r="BO352" i="1"/>
  <c r="BO325" i="1"/>
  <c r="BQ161" i="1"/>
  <c r="BQ188" i="1"/>
  <c r="BR115" i="1"/>
  <c r="BO318" i="1"/>
  <c r="BP272" i="1"/>
  <c r="BM243" i="1"/>
  <c r="BM270" i="1"/>
  <c r="BO124" i="1"/>
  <c r="BN170" i="1"/>
  <c r="BN197" i="1"/>
  <c r="BQ500" i="1"/>
  <c r="BP546" i="1"/>
  <c r="BM143" i="1"/>
  <c r="BM189" i="1"/>
  <c r="BM162" i="1"/>
  <c r="BR133" i="1"/>
  <c r="BQ206" i="1"/>
  <c r="BQ179" i="1"/>
  <c r="BP261" i="1"/>
  <c r="BP234" i="1"/>
  <c r="BO32" i="1"/>
  <c r="BN60" i="1"/>
  <c r="BN88" i="1" s="1"/>
  <c r="BN116" i="1" s="1"/>
  <c r="BP252" i="1"/>
  <c r="BP279" i="1"/>
  <c r="CM8" i="1"/>
  <c r="CL11" i="1"/>
  <c r="CL14" i="1" s="1"/>
  <c r="BX160" i="1"/>
  <c r="BX150" i="1"/>
  <c r="BX214" i="1"/>
  <c r="BT488" i="1"/>
  <c r="BT461" i="1"/>
  <c r="BW269" i="1"/>
  <c r="BW242" i="1"/>
  <c r="BU369" i="1"/>
  <c r="BU433" i="1"/>
  <c r="BU379" i="1"/>
  <c r="BW233" i="1"/>
  <c r="BW223" i="1"/>
  <c r="BW287" i="1"/>
  <c r="BU424" i="1"/>
  <c r="BU397" i="1"/>
  <c r="BT497" i="1"/>
  <c r="BT470" i="1"/>
  <c r="BS515" i="1"/>
  <c r="BS525" i="1"/>
  <c r="BS632" i="1" s="1"/>
  <c r="BX196" i="1"/>
  <c r="BX169" i="1"/>
  <c r="BV306" i="1"/>
  <c r="BV360" i="1"/>
  <c r="BV296" i="1"/>
  <c r="BX205" i="1"/>
  <c r="BX178" i="1"/>
  <c r="BT506" i="1"/>
  <c r="BT579" i="1" s="1"/>
  <c r="BT588" i="1" s="1"/>
  <c r="BT442" i="1"/>
  <c r="BT452" i="1"/>
  <c r="BV315" i="1"/>
  <c r="BV342" i="1"/>
  <c r="BY187" i="1"/>
  <c r="BY260" i="1" s="1"/>
  <c r="BY333" i="1" s="1"/>
  <c r="BY406" i="1" s="1"/>
  <c r="BY479" i="1" s="1"/>
  <c r="BY552" i="1" s="1"/>
  <c r="BY598" i="1" s="1"/>
  <c r="BY141" i="1"/>
  <c r="BU415" i="1"/>
  <c r="BU388" i="1"/>
  <c r="BY48" i="1"/>
  <c r="BY76" i="1" s="1"/>
  <c r="BY104" i="1" s="1"/>
  <c r="BY132" i="1" s="1"/>
  <c r="BY67" i="1"/>
  <c r="BY95" i="1" s="1"/>
  <c r="BY123" i="1" s="1"/>
  <c r="BW251" i="1"/>
  <c r="BW278" i="1"/>
  <c r="CA30" i="1"/>
  <c r="BZ39" i="1"/>
  <c r="BZ58" i="1"/>
  <c r="BZ86" i="1" s="1"/>
  <c r="BZ114" i="1" s="1"/>
  <c r="BV324" i="1"/>
  <c r="BV351" i="1"/>
  <c r="BS460" i="1"/>
  <c r="BS487" i="1"/>
  <c r="BT432" i="1"/>
  <c r="BT378" i="1"/>
  <c r="BT368" i="1"/>
  <c r="BV286" i="1"/>
  <c r="BV232" i="1"/>
  <c r="BV222" i="1"/>
  <c r="BS469" i="1"/>
  <c r="BS496" i="1"/>
  <c r="BU314" i="1"/>
  <c r="BU341" i="1"/>
  <c r="BS505" i="1"/>
  <c r="BS578" i="1" s="1"/>
  <c r="BS587" i="1" s="1"/>
  <c r="BS451" i="1"/>
  <c r="BS441" i="1"/>
  <c r="BX66" i="1"/>
  <c r="BX94" i="1" s="1"/>
  <c r="BX122" i="1" s="1"/>
  <c r="BX47" i="1"/>
  <c r="BX75" i="1" s="1"/>
  <c r="BX103" i="1" s="1"/>
  <c r="BX131" i="1" s="1"/>
  <c r="BU323" i="1"/>
  <c r="BU350" i="1"/>
  <c r="BU359" i="1"/>
  <c r="BU295" i="1"/>
  <c r="BU305" i="1"/>
  <c r="BR524" i="1"/>
  <c r="BR631" i="1" s="1"/>
  <c r="BR514" i="1"/>
  <c r="BV250" i="1"/>
  <c r="BV277" i="1"/>
  <c r="BY38" i="1"/>
  <c r="BZ29" i="1"/>
  <c r="BY57" i="1"/>
  <c r="BY85" i="1" s="1"/>
  <c r="BY113" i="1" s="1"/>
  <c r="BT387" i="1"/>
  <c r="BT414" i="1"/>
  <c r="BX140" i="1"/>
  <c r="BX186" i="1"/>
  <c r="BX259" i="1" s="1"/>
  <c r="BX332" i="1" s="1"/>
  <c r="BX405" i="1" s="1"/>
  <c r="BX478" i="1" s="1"/>
  <c r="BX551" i="1" s="1"/>
  <c r="BX597" i="1" s="1"/>
  <c r="BW213" i="1"/>
  <c r="BW159" i="1"/>
  <c r="BW149" i="1"/>
  <c r="BW168" i="1"/>
  <c r="BW195" i="1"/>
  <c r="BV241" i="1"/>
  <c r="BV268" i="1"/>
  <c r="BT396" i="1"/>
  <c r="BT423" i="1"/>
  <c r="BW204" i="1"/>
  <c r="BW177" i="1"/>
  <c r="BL370" i="1"/>
  <c r="BK380" i="1"/>
  <c r="BK443" i="1"/>
  <c r="BJ453" i="1"/>
  <c r="BJ516" i="1"/>
  <c r="BI526" i="1"/>
  <c r="BI633" i="1" s="1"/>
  <c r="BI59" i="1"/>
  <c r="BI87" i="1" s="1"/>
  <c r="BI40" i="1"/>
  <c r="BI68" i="1" s="1"/>
  <c r="BI96" i="1" s="1"/>
  <c r="BJ31" i="1"/>
  <c r="BH42" i="1"/>
  <c r="BH51" i="1" s="1"/>
  <c r="BI33" i="1"/>
  <c r="BH70" i="1"/>
  <c r="BI61" i="1"/>
  <c r="BH79" i="1"/>
  <c r="BI371" i="1"/>
  <c r="BI381" i="1" s="1"/>
  <c r="BI435" i="1"/>
  <c r="BH41" i="1"/>
  <c r="BG69" i="1"/>
  <c r="BG97" i="1" s="1"/>
  <c r="BG125" i="1" s="1"/>
  <c r="BG50" i="1"/>
  <c r="BG78" i="1" s="1"/>
  <c r="BG106" i="1" s="1"/>
  <c r="BG134" i="1" s="1"/>
  <c r="BK289" i="1"/>
  <c r="BK225" i="1"/>
  <c r="BK235" i="1" s="1"/>
  <c r="BJ298" i="1"/>
  <c r="BJ308" i="1" s="1"/>
  <c r="BJ362" i="1"/>
  <c r="BL471" i="1"/>
  <c r="BL498" i="1"/>
  <c r="BL544" i="1" s="1"/>
  <c r="BL243" i="1"/>
  <c r="BL270" i="1"/>
  <c r="BF198" i="1"/>
  <c r="BF171" i="1"/>
  <c r="BC426" i="1"/>
  <c r="BC399" i="1"/>
  <c r="BB472" i="1"/>
  <c r="BB499" i="1"/>
  <c r="BB545" i="1" s="1"/>
  <c r="BL225" i="1"/>
  <c r="BL235" i="1" s="1"/>
  <c r="BL289" i="1"/>
  <c r="BD326" i="1"/>
  <c r="BD353" i="1"/>
  <c r="BI489" i="1"/>
  <c r="BI535" i="1" s="1"/>
  <c r="BI462" i="1"/>
  <c r="BC417" i="1"/>
  <c r="BC390" i="1"/>
  <c r="BF180" i="1"/>
  <c r="BF207" i="1"/>
  <c r="BH508" i="1"/>
  <c r="BH517" i="1" s="1"/>
  <c r="BH527" i="1" s="1"/>
  <c r="BH634" i="1" s="1"/>
  <c r="BH444" i="1"/>
  <c r="BH454" i="1" s="1"/>
  <c r="BI107" i="1"/>
  <c r="BJ89" i="1"/>
  <c r="BI98" i="1"/>
  <c r="BK343" i="1"/>
  <c r="BK316" i="1"/>
  <c r="BB490" i="1"/>
  <c r="BB536" i="1" s="1"/>
  <c r="BB463" i="1"/>
  <c r="BJ416" i="1"/>
  <c r="BJ389" i="1"/>
  <c r="BE280" i="1"/>
  <c r="BE253" i="1"/>
  <c r="BD317" i="1"/>
  <c r="BD344" i="1"/>
  <c r="BE244" i="1"/>
  <c r="BE271" i="1"/>
  <c r="BF246" i="1"/>
  <c r="BF273" i="1"/>
  <c r="BC474" i="1"/>
  <c r="BC501" i="1"/>
  <c r="BC547" i="1" s="1"/>
  <c r="BG154" i="1"/>
  <c r="BG164" i="1" s="1"/>
  <c r="BG218" i="1"/>
  <c r="BK49" i="1"/>
  <c r="BJ77" i="1"/>
  <c r="BJ105" i="1" s="1"/>
  <c r="BD428" i="1"/>
  <c r="BD401" i="1"/>
  <c r="BC492" i="1"/>
  <c r="BC538" i="1" s="1"/>
  <c r="BC465" i="1"/>
  <c r="BD373" i="1"/>
  <c r="BD383" i="1" s="1"/>
  <c r="BD437" i="1"/>
  <c r="BE300" i="1"/>
  <c r="BE310" i="1" s="1"/>
  <c r="BE364" i="1"/>
  <c r="BE346" i="1"/>
  <c r="BE319" i="1"/>
  <c r="BF282" i="1"/>
  <c r="BF255" i="1"/>
  <c r="BG182" i="1"/>
  <c r="BG209" i="1"/>
  <c r="BI43" i="1"/>
  <c r="BJ34" i="1"/>
  <c r="BI62" i="1"/>
  <c r="BI90" i="1" s="1"/>
  <c r="BI118" i="1" s="1"/>
  <c r="BG200" i="1"/>
  <c r="BG173" i="1"/>
  <c r="BE355" i="1"/>
  <c r="BE328" i="1"/>
  <c r="BO12" i="1"/>
  <c r="BO15" i="1" s="1"/>
  <c r="BP9" i="1"/>
  <c r="BC446" i="1"/>
  <c r="BC456" i="1" s="1"/>
  <c r="BC510" i="1"/>
  <c r="BC519" i="1" s="1"/>
  <c r="BC529" i="1" s="1"/>
  <c r="BC636" i="1" s="1"/>
  <c r="BH71" i="1"/>
  <c r="BH99" i="1" s="1"/>
  <c r="BH127" i="1" s="1"/>
  <c r="BH52" i="1"/>
  <c r="BH80" i="1" s="1"/>
  <c r="BH108" i="1" s="1"/>
  <c r="BH136" i="1" s="1"/>
  <c r="BD392" i="1"/>
  <c r="BD419" i="1"/>
  <c r="BF291" i="1"/>
  <c r="BF227" i="1"/>
  <c r="BF237" i="1" s="1"/>
  <c r="BH191" i="1"/>
  <c r="BH264" i="1" s="1"/>
  <c r="BH337" i="1" s="1"/>
  <c r="BH410" i="1" s="1"/>
  <c r="BH483" i="1" s="1"/>
  <c r="BH145" i="1"/>
  <c r="BT534" i="1" l="1"/>
  <c r="BT561" i="1"/>
  <c r="BT607" i="1" s="1"/>
  <c r="BT641" i="1" s="1"/>
  <c r="BT543" i="1"/>
  <c r="BT570" i="1"/>
  <c r="BT616" i="1" s="1"/>
  <c r="BT650" i="1" s="1"/>
  <c r="BS542" i="1"/>
  <c r="BS569" i="1"/>
  <c r="BS615" i="1" s="1"/>
  <c r="BS649" i="1" s="1"/>
  <c r="BS533" i="1"/>
  <c r="BS560" i="1"/>
  <c r="BS606" i="1" s="1"/>
  <c r="BS640" i="1" s="1"/>
  <c r="BO407" i="1"/>
  <c r="BO380" i="1"/>
  <c r="BP352" i="1"/>
  <c r="BP325" i="1"/>
  <c r="BY464" i="1"/>
  <c r="BZ418" i="1"/>
  <c r="BR161" i="1"/>
  <c r="BR188" i="1"/>
  <c r="BS115" i="1"/>
  <c r="BQ546" i="1"/>
  <c r="BR500" i="1"/>
  <c r="BO60" i="1"/>
  <c r="BO88" i="1" s="1"/>
  <c r="BO116" i="1" s="1"/>
  <c r="BP32" i="1"/>
  <c r="BP245" i="1"/>
  <c r="BQ199" i="1"/>
  <c r="BN480" i="1"/>
  <c r="BN526" i="1" s="1"/>
  <c r="BN633" i="1" s="1"/>
  <c r="BN453" i="1"/>
  <c r="BX473" i="1"/>
  <c r="BY427" i="1"/>
  <c r="BM216" i="1"/>
  <c r="BM152" i="1"/>
  <c r="BO425" i="1"/>
  <c r="BO398" i="1"/>
  <c r="BN243" i="1"/>
  <c r="BN270" i="1"/>
  <c r="BO170" i="1"/>
  <c r="BO197" i="1"/>
  <c r="BP124" i="1"/>
  <c r="BR254" i="1"/>
  <c r="BS208" i="1"/>
  <c r="BL380" i="1"/>
  <c r="BM370" i="1"/>
  <c r="BN370" i="1" s="1"/>
  <c r="BO370" i="1" s="1"/>
  <c r="BP370" i="1" s="1"/>
  <c r="BQ370" i="1" s="1"/>
  <c r="BR370" i="1" s="1"/>
  <c r="BS370" i="1" s="1"/>
  <c r="BT370" i="1" s="1"/>
  <c r="BU370" i="1" s="1"/>
  <c r="BV370" i="1" s="1"/>
  <c r="BW370" i="1" s="1"/>
  <c r="BX370" i="1" s="1"/>
  <c r="BY370" i="1" s="1"/>
  <c r="BZ370" i="1" s="1"/>
  <c r="CA370" i="1" s="1"/>
  <c r="CB370" i="1" s="1"/>
  <c r="CC370" i="1" s="1"/>
  <c r="BP334" i="1"/>
  <c r="BP307" i="1"/>
  <c r="BM343" i="1"/>
  <c r="BM316" i="1"/>
  <c r="BN498" i="1"/>
  <c r="BN544" i="1" s="1"/>
  <c r="BN471" i="1"/>
  <c r="BN143" i="1"/>
  <c r="BN189" i="1"/>
  <c r="BN162" i="1"/>
  <c r="BO537" i="1"/>
  <c r="BP491" i="1"/>
  <c r="BQ261" i="1"/>
  <c r="BQ234" i="1"/>
  <c r="BP117" i="1"/>
  <c r="BO135" i="1"/>
  <c r="BO181" i="1" s="1"/>
  <c r="BO163" i="1"/>
  <c r="BO126" i="1"/>
  <c r="BO172" i="1" s="1"/>
  <c r="BQ279" i="1"/>
  <c r="BQ252" i="1"/>
  <c r="BP318" i="1"/>
  <c r="BQ272" i="1"/>
  <c r="BQ345" i="1"/>
  <c r="BP391" i="1"/>
  <c r="BM262" i="1"/>
  <c r="BM235" i="1"/>
  <c r="BP354" i="1"/>
  <c r="BO400" i="1"/>
  <c r="BR179" i="1"/>
  <c r="BR206" i="1"/>
  <c r="BS133" i="1"/>
  <c r="BQ281" i="1"/>
  <c r="BP327" i="1"/>
  <c r="CN8" i="1"/>
  <c r="CM11" i="1"/>
  <c r="CM14" i="1" s="1"/>
  <c r="BW351" i="1"/>
  <c r="BW324" i="1"/>
  <c r="BU497" i="1"/>
  <c r="BU470" i="1"/>
  <c r="BW315" i="1"/>
  <c r="BW342" i="1"/>
  <c r="BY196" i="1"/>
  <c r="BY169" i="1"/>
  <c r="BW360" i="1"/>
  <c r="BW306" i="1"/>
  <c r="BW296" i="1"/>
  <c r="BV388" i="1"/>
  <c r="BV415" i="1"/>
  <c r="BV397" i="1"/>
  <c r="BV424" i="1"/>
  <c r="BY178" i="1"/>
  <c r="BY205" i="1"/>
  <c r="BX269" i="1"/>
  <c r="BX242" i="1"/>
  <c r="BX287" i="1"/>
  <c r="BX233" i="1"/>
  <c r="BX223" i="1"/>
  <c r="BV369" i="1"/>
  <c r="BV433" i="1"/>
  <c r="BV379" i="1"/>
  <c r="BT525" i="1"/>
  <c r="BT632" i="1" s="1"/>
  <c r="BT515" i="1"/>
  <c r="BZ187" i="1"/>
  <c r="BZ260" i="1" s="1"/>
  <c r="BZ333" i="1" s="1"/>
  <c r="BZ406" i="1" s="1"/>
  <c r="BZ479" i="1" s="1"/>
  <c r="BZ552" i="1" s="1"/>
  <c r="BZ598" i="1" s="1"/>
  <c r="BZ141" i="1"/>
  <c r="BU461" i="1"/>
  <c r="BU488" i="1"/>
  <c r="CA58" i="1"/>
  <c r="CA86" i="1" s="1"/>
  <c r="CA114" i="1" s="1"/>
  <c r="CA39" i="1"/>
  <c r="CB30" i="1"/>
  <c r="BZ48" i="1"/>
  <c r="BZ76" i="1" s="1"/>
  <c r="BZ104" i="1" s="1"/>
  <c r="BZ132" i="1" s="1"/>
  <c r="BZ67" i="1"/>
  <c r="BZ95" i="1" s="1"/>
  <c r="BZ123" i="1" s="1"/>
  <c r="BY160" i="1"/>
  <c r="BY150" i="1"/>
  <c r="BY214" i="1"/>
  <c r="BX278" i="1"/>
  <c r="BX251" i="1"/>
  <c r="BU452" i="1"/>
  <c r="BU506" i="1"/>
  <c r="BU579" i="1" s="1"/>
  <c r="BU588" i="1" s="1"/>
  <c r="BU442" i="1"/>
  <c r="BT487" i="1"/>
  <c r="BT460" i="1"/>
  <c r="BV341" i="1"/>
  <c r="BV314" i="1"/>
  <c r="BW268" i="1"/>
  <c r="BW241" i="1"/>
  <c r="BV305" i="1"/>
  <c r="BV295" i="1"/>
  <c r="BV359" i="1"/>
  <c r="BY140" i="1"/>
  <c r="BY186" i="1"/>
  <c r="BY259" i="1" s="1"/>
  <c r="BY332" i="1" s="1"/>
  <c r="BY405" i="1" s="1"/>
  <c r="BY478" i="1" s="1"/>
  <c r="BY551" i="1" s="1"/>
  <c r="BY597" i="1" s="1"/>
  <c r="BS524" i="1"/>
  <c r="BS631" i="1" s="1"/>
  <c r="BS514" i="1"/>
  <c r="BX195" i="1"/>
  <c r="BX168" i="1"/>
  <c r="BZ57" i="1"/>
  <c r="BZ85" i="1" s="1"/>
  <c r="BZ113" i="1" s="1"/>
  <c r="BZ38" i="1"/>
  <c r="CA29" i="1"/>
  <c r="BU432" i="1"/>
  <c r="BU378" i="1"/>
  <c r="BU368" i="1"/>
  <c r="BU414" i="1"/>
  <c r="BU387" i="1"/>
  <c r="BW250" i="1"/>
  <c r="BW277" i="1"/>
  <c r="BY47" i="1"/>
  <c r="BY75" i="1" s="1"/>
  <c r="BY103" i="1" s="1"/>
  <c r="BY131" i="1" s="1"/>
  <c r="BY66" i="1"/>
  <c r="BY94" i="1" s="1"/>
  <c r="BY122" i="1" s="1"/>
  <c r="BU423" i="1"/>
  <c r="BU396" i="1"/>
  <c r="BT505" i="1"/>
  <c r="BT578" i="1" s="1"/>
  <c r="BT587" i="1" s="1"/>
  <c r="BT451" i="1"/>
  <c r="BT441" i="1"/>
  <c r="BX159" i="1"/>
  <c r="BX213" i="1"/>
  <c r="BX149" i="1"/>
  <c r="BV323" i="1"/>
  <c r="BV350" i="1"/>
  <c r="BT496" i="1"/>
  <c r="BT469" i="1"/>
  <c r="BW286" i="1"/>
  <c r="BW222" i="1"/>
  <c r="BW232" i="1"/>
  <c r="BX204" i="1"/>
  <c r="BX177" i="1"/>
  <c r="BK516" i="1"/>
  <c r="BJ526" i="1"/>
  <c r="BL443" i="1"/>
  <c r="BK453" i="1"/>
  <c r="BJ61" i="1"/>
  <c r="BI79" i="1"/>
  <c r="BI70" i="1"/>
  <c r="BI42" i="1"/>
  <c r="BI51" i="1" s="1"/>
  <c r="BJ33" i="1"/>
  <c r="BJ59" i="1"/>
  <c r="BJ87" i="1" s="1"/>
  <c r="BJ40" i="1"/>
  <c r="BJ68" i="1" s="1"/>
  <c r="BJ96" i="1" s="1"/>
  <c r="BK31" i="1"/>
  <c r="BJ489" i="1"/>
  <c r="BJ535" i="1" s="1"/>
  <c r="AM662" i="1" s="1"/>
  <c r="AE107" i="1" s="1"/>
  <c r="AE111" i="1" s="1"/>
  <c r="BJ462" i="1"/>
  <c r="BD426" i="1"/>
  <c r="BD399" i="1"/>
  <c r="BE344" i="1"/>
  <c r="BE317" i="1"/>
  <c r="BF271" i="1"/>
  <c r="BF244" i="1"/>
  <c r="BK362" i="1"/>
  <c r="BK298" i="1"/>
  <c r="BK308" i="1" s="1"/>
  <c r="BF280" i="1"/>
  <c r="BF253" i="1"/>
  <c r="BL362" i="1"/>
  <c r="BL298" i="1"/>
  <c r="BL308" i="1" s="1"/>
  <c r="BL316" i="1"/>
  <c r="BL343" i="1"/>
  <c r="BG180" i="1"/>
  <c r="BG207" i="1"/>
  <c r="BD390" i="1"/>
  <c r="BD417" i="1"/>
  <c r="BG171" i="1"/>
  <c r="BG198" i="1"/>
  <c r="BK416" i="1"/>
  <c r="BK389" i="1"/>
  <c r="BI41" i="1"/>
  <c r="BH50" i="1"/>
  <c r="BH78" i="1" s="1"/>
  <c r="BH106" i="1" s="1"/>
  <c r="BH134" i="1" s="1"/>
  <c r="BH69" i="1"/>
  <c r="BH97" i="1" s="1"/>
  <c r="BH125" i="1" s="1"/>
  <c r="BC463" i="1"/>
  <c r="BC490" i="1"/>
  <c r="BC536" i="1" s="1"/>
  <c r="BI444" i="1"/>
  <c r="BI454" i="1" s="1"/>
  <c r="BI508" i="1"/>
  <c r="BI517" i="1" s="1"/>
  <c r="BI527" i="1" s="1"/>
  <c r="BI634" i="1" s="1"/>
  <c r="BC472" i="1"/>
  <c r="BC499" i="1"/>
  <c r="BC545" i="1" s="1"/>
  <c r="BE353" i="1"/>
  <c r="BE326" i="1"/>
  <c r="BK89" i="1"/>
  <c r="BJ98" i="1"/>
  <c r="BJ107" i="1"/>
  <c r="BJ371" i="1"/>
  <c r="BJ381" i="1" s="1"/>
  <c r="BJ435" i="1"/>
  <c r="BP12" i="1"/>
  <c r="BP15" i="1" s="1"/>
  <c r="BQ9" i="1"/>
  <c r="BF328" i="1"/>
  <c r="BF355" i="1"/>
  <c r="BG227" i="1"/>
  <c r="BG237" i="1" s="1"/>
  <c r="BG291" i="1"/>
  <c r="BI145" i="1"/>
  <c r="BI191" i="1"/>
  <c r="BI264" i="1" s="1"/>
  <c r="BI337" i="1" s="1"/>
  <c r="BI410" i="1" s="1"/>
  <c r="BI483" i="1" s="1"/>
  <c r="BE419" i="1"/>
  <c r="BE392" i="1"/>
  <c r="BJ43" i="1"/>
  <c r="BK34" i="1"/>
  <c r="BJ62" i="1"/>
  <c r="BJ90" i="1" s="1"/>
  <c r="BJ118" i="1" s="1"/>
  <c r="BG282" i="1"/>
  <c r="BG255" i="1"/>
  <c r="BE437" i="1"/>
  <c r="BE373" i="1"/>
  <c r="BE383" i="1" s="1"/>
  <c r="BH182" i="1"/>
  <c r="BH209" i="1"/>
  <c r="BF300" i="1"/>
  <c r="BF310" i="1" s="1"/>
  <c r="BF364" i="1"/>
  <c r="BG273" i="1"/>
  <c r="BG246" i="1"/>
  <c r="BF346" i="1"/>
  <c r="BF319" i="1"/>
  <c r="BH200" i="1"/>
  <c r="BH173" i="1"/>
  <c r="BE428" i="1"/>
  <c r="BE401" i="1"/>
  <c r="BI71" i="1"/>
  <c r="BI99" i="1" s="1"/>
  <c r="BI127" i="1" s="1"/>
  <c r="BI52" i="1"/>
  <c r="BI80" i="1" s="1"/>
  <c r="BI108" i="1" s="1"/>
  <c r="BI136" i="1" s="1"/>
  <c r="BH154" i="1"/>
  <c r="BH164" i="1" s="1"/>
  <c r="BH218" i="1"/>
  <c r="BD492" i="1"/>
  <c r="BD538" i="1" s="1"/>
  <c r="BD465" i="1"/>
  <c r="BD446" i="1"/>
  <c r="BD456" i="1" s="1"/>
  <c r="BD510" i="1"/>
  <c r="BD519" i="1" s="1"/>
  <c r="BD529" i="1" s="1"/>
  <c r="BD636" i="1" s="1"/>
  <c r="BD501" i="1"/>
  <c r="BD547" i="1" s="1"/>
  <c r="BD474" i="1"/>
  <c r="BL49" i="1"/>
  <c r="BK77" i="1"/>
  <c r="BK105" i="1" s="1"/>
  <c r="AL662" i="1" l="1"/>
  <c r="AD107" i="1" s="1"/>
  <c r="AD111" i="1" s="1"/>
  <c r="BJ633" i="1"/>
  <c r="BU534" i="1"/>
  <c r="BU561" i="1"/>
  <c r="BU607" i="1" s="1"/>
  <c r="BU641" i="1" s="1"/>
  <c r="BU543" i="1"/>
  <c r="BU570" i="1"/>
  <c r="BU616" i="1" s="1"/>
  <c r="BU650" i="1" s="1"/>
  <c r="BT533" i="1"/>
  <c r="BT560" i="1"/>
  <c r="BT606" i="1" s="1"/>
  <c r="BT640" i="1" s="1"/>
  <c r="BT542" i="1"/>
  <c r="BT569" i="1"/>
  <c r="BT615" i="1" s="1"/>
  <c r="BT649" i="1" s="1"/>
  <c r="BQ32" i="1"/>
  <c r="BP60" i="1"/>
  <c r="BP88" i="1" s="1"/>
  <c r="BP116" i="1" s="1"/>
  <c r="BO189" i="1"/>
  <c r="BO143" i="1"/>
  <c r="BO162" i="1"/>
  <c r="BM416" i="1"/>
  <c r="BM389" i="1"/>
  <c r="BR546" i="1"/>
  <c r="BS500" i="1"/>
  <c r="BP400" i="1"/>
  <c r="BQ354" i="1"/>
  <c r="BQ491" i="1"/>
  <c r="BP537" i="1"/>
  <c r="BY473" i="1"/>
  <c r="BZ427" i="1"/>
  <c r="BP163" i="1"/>
  <c r="BP135" i="1"/>
  <c r="BP181" i="1" s="1"/>
  <c r="BP126" i="1"/>
  <c r="BP172" i="1" s="1"/>
  <c r="BQ117" i="1"/>
  <c r="BP407" i="1"/>
  <c r="BP380" i="1"/>
  <c r="BR345" i="1"/>
  <c r="BQ391" i="1"/>
  <c r="BR279" i="1"/>
  <c r="BR252" i="1"/>
  <c r="BO480" i="1"/>
  <c r="BO526" i="1" s="1"/>
  <c r="BO633" i="1" s="1"/>
  <c r="BO453" i="1"/>
  <c r="BS161" i="1"/>
  <c r="BS188" i="1"/>
  <c r="BT115" i="1"/>
  <c r="BM335" i="1"/>
  <c r="BM308" i="1"/>
  <c r="BR261" i="1"/>
  <c r="BR234" i="1"/>
  <c r="BT208" i="1"/>
  <c r="BS254" i="1"/>
  <c r="BZ464" i="1"/>
  <c r="CA418" i="1"/>
  <c r="BR272" i="1"/>
  <c r="BQ318" i="1"/>
  <c r="BN343" i="1"/>
  <c r="BN316" i="1"/>
  <c r="BO471" i="1"/>
  <c r="BO498" i="1"/>
  <c r="BO544" i="1" s="1"/>
  <c r="BQ334" i="1"/>
  <c r="BQ307" i="1"/>
  <c r="BN262" i="1"/>
  <c r="BN235" i="1"/>
  <c r="BP170" i="1"/>
  <c r="BP197" i="1"/>
  <c r="BQ124" i="1"/>
  <c r="BM225" i="1"/>
  <c r="BM289" i="1"/>
  <c r="BQ327" i="1"/>
  <c r="BR281" i="1"/>
  <c r="BN152" i="1"/>
  <c r="BN216" i="1"/>
  <c r="BO243" i="1"/>
  <c r="BO270" i="1"/>
  <c r="BQ245" i="1"/>
  <c r="BR199" i="1"/>
  <c r="BP425" i="1"/>
  <c r="BP398" i="1"/>
  <c r="BL453" i="1"/>
  <c r="BM443" i="1"/>
  <c r="BN443" i="1" s="1"/>
  <c r="BO443" i="1" s="1"/>
  <c r="BP443" i="1" s="1"/>
  <c r="BQ443" i="1" s="1"/>
  <c r="BR443" i="1" s="1"/>
  <c r="BS443" i="1" s="1"/>
  <c r="BT443" i="1" s="1"/>
  <c r="BU443" i="1" s="1"/>
  <c r="BV443" i="1" s="1"/>
  <c r="BW443" i="1" s="1"/>
  <c r="BX443" i="1" s="1"/>
  <c r="BY443" i="1" s="1"/>
  <c r="BZ443" i="1" s="1"/>
  <c r="CA443" i="1" s="1"/>
  <c r="CB443" i="1" s="1"/>
  <c r="CC443" i="1" s="1"/>
  <c r="BL77" i="1"/>
  <c r="BL105" i="1" s="1"/>
  <c r="BM49" i="1"/>
  <c r="BS206" i="1"/>
  <c r="BT133" i="1"/>
  <c r="BS179" i="1"/>
  <c r="BQ352" i="1"/>
  <c r="BQ325" i="1"/>
  <c r="CO8" i="1"/>
  <c r="CN11" i="1"/>
  <c r="CN14" i="1" s="1"/>
  <c r="BY233" i="1"/>
  <c r="BY223" i="1"/>
  <c r="BY287" i="1"/>
  <c r="BV470" i="1"/>
  <c r="BV497" i="1"/>
  <c r="BY269" i="1"/>
  <c r="BY242" i="1"/>
  <c r="BV442" i="1"/>
  <c r="BV506" i="1"/>
  <c r="BV579" i="1" s="1"/>
  <c r="BV588" i="1" s="1"/>
  <c r="BV452" i="1"/>
  <c r="BZ214" i="1"/>
  <c r="BZ160" i="1"/>
  <c r="BZ150" i="1"/>
  <c r="BV461" i="1"/>
  <c r="BV488" i="1"/>
  <c r="BZ169" i="1"/>
  <c r="BZ196" i="1"/>
  <c r="BX296" i="1"/>
  <c r="BX306" i="1"/>
  <c r="BX360" i="1"/>
  <c r="CA187" i="1"/>
  <c r="CA260" i="1" s="1"/>
  <c r="CA333" i="1" s="1"/>
  <c r="CA406" i="1" s="1"/>
  <c r="CA479" i="1" s="1"/>
  <c r="CA552" i="1" s="1"/>
  <c r="CA598" i="1" s="1"/>
  <c r="CA141" i="1"/>
  <c r="BU525" i="1"/>
  <c r="BU632" i="1" s="1"/>
  <c r="BU515" i="1"/>
  <c r="BZ205" i="1"/>
  <c r="BZ178" i="1"/>
  <c r="BX324" i="1"/>
  <c r="BX351" i="1"/>
  <c r="BW388" i="1"/>
  <c r="BW415" i="1"/>
  <c r="CB39" i="1"/>
  <c r="CB58" i="1"/>
  <c r="CB86" i="1" s="1"/>
  <c r="CB114" i="1" s="1"/>
  <c r="CC30" i="1"/>
  <c r="BX342" i="1"/>
  <c r="BX315" i="1"/>
  <c r="CA67" i="1"/>
  <c r="CA95" i="1" s="1"/>
  <c r="CA123" i="1" s="1"/>
  <c r="CA48" i="1"/>
  <c r="CA76" i="1" s="1"/>
  <c r="CA104" i="1" s="1"/>
  <c r="CA132" i="1" s="1"/>
  <c r="BY251" i="1"/>
  <c r="BY278" i="1"/>
  <c r="BW369" i="1"/>
  <c r="BW379" i="1"/>
  <c r="BW433" i="1"/>
  <c r="BW424" i="1"/>
  <c r="BW397" i="1"/>
  <c r="BW350" i="1"/>
  <c r="BW323" i="1"/>
  <c r="BV432" i="1"/>
  <c r="BV378" i="1"/>
  <c r="BV368" i="1"/>
  <c r="BW295" i="1"/>
  <c r="BW359" i="1"/>
  <c r="BW305" i="1"/>
  <c r="BZ186" i="1"/>
  <c r="BZ259" i="1" s="1"/>
  <c r="BZ332" i="1" s="1"/>
  <c r="BZ405" i="1" s="1"/>
  <c r="BZ478" i="1" s="1"/>
  <c r="BZ551" i="1" s="1"/>
  <c r="BZ597" i="1" s="1"/>
  <c r="BZ140" i="1"/>
  <c r="BZ66" i="1"/>
  <c r="BZ94" i="1" s="1"/>
  <c r="BZ122" i="1" s="1"/>
  <c r="BZ47" i="1"/>
  <c r="BZ75" i="1" s="1"/>
  <c r="BZ103" i="1" s="1"/>
  <c r="BZ131" i="1" s="1"/>
  <c r="BV423" i="1"/>
  <c r="BV396" i="1"/>
  <c r="BW341" i="1"/>
  <c r="BW314" i="1"/>
  <c r="BU460" i="1"/>
  <c r="BU487" i="1"/>
  <c r="BU496" i="1"/>
  <c r="BU469" i="1"/>
  <c r="BT524" i="1"/>
  <c r="BT631" i="1" s="1"/>
  <c r="BT514" i="1"/>
  <c r="BX250" i="1"/>
  <c r="BX277" i="1"/>
  <c r="BY168" i="1"/>
  <c r="BY195" i="1"/>
  <c r="BU505" i="1"/>
  <c r="BU578" i="1" s="1"/>
  <c r="BU587" i="1" s="1"/>
  <c r="BU451" i="1"/>
  <c r="BU441" i="1"/>
  <c r="BV414" i="1"/>
  <c r="BV387" i="1"/>
  <c r="BX241" i="1"/>
  <c r="BX268" i="1"/>
  <c r="BX286" i="1"/>
  <c r="BX232" i="1"/>
  <c r="BX222" i="1"/>
  <c r="BY204" i="1"/>
  <c r="BY177" i="1"/>
  <c r="CB29" i="1"/>
  <c r="CA38" i="1"/>
  <c r="CA57" i="1"/>
  <c r="CA85" i="1" s="1"/>
  <c r="CA113" i="1" s="1"/>
  <c r="BY159" i="1"/>
  <c r="BY149" i="1"/>
  <c r="BY213" i="1"/>
  <c r="BL516" i="1"/>
  <c r="BK526" i="1"/>
  <c r="BK633" i="1" s="1"/>
  <c r="BL31" i="1"/>
  <c r="BM31" i="1" s="1"/>
  <c r="BK40" i="1"/>
  <c r="BK68" i="1" s="1"/>
  <c r="BK96" i="1" s="1"/>
  <c r="BK59" i="1"/>
  <c r="BK87" i="1" s="1"/>
  <c r="BJ42" i="1"/>
  <c r="BJ51" i="1" s="1"/>
  <c r="BK33" i="1"/>
  <c r="BJ79" i="1"/>
  <c r="BK61" i="1"/>
  <c r="BJ70" i="1"/>
  <c r="BK489" i="1"/>
  <c r="BK535" i="1" s="1"/>
  <c r="BK462" i="1"/>
  <c r="BF344" i="1"/>
  <c r="BF317" i="1"/>
  <c r="BJ508" i="1"/>
  <c r="BJ517" i="1" s="1"/>
  <c r="BJ527" i="1" s="1"/>
  <c r="BJ634" i="1" s="1"/>
  <c r="BJ444" i="1"/>
  <c r="BJ454" i="1" s="1"/>
  <c r="BG271" i="1"/>
  <c r="BG244" i="1"/>
  <c r="BL435" i="1"/>
  <c r="BL371" i="1"/>
  <c r="BL381" i="1" s="1"/>
  <c r="BE417" i="1"/>
  <c r="BE390" i="1"/>
  <c r="BL89" i="1"/>
  <c r="BM89" i="1" s="1"/>
  <c r="BK107" i="1"/>
  <c r="BK98" i="1"/>
  <c r="BD463" i="1"/>
  <c r="BD490" i="1"/>
  <c r="BD536" i="1" s="1"/>
  <c r="BH198" i="1"/>
  <c r="BH171" i="1"/>
  <c r="BF326" i="1"/>
  <c r="BF353" i="1"/>
  <c r="BD472" i="1"/>
  <c r="BD499" i="1"/>
  <c r="BD545" i="1" s="1"/>
  <c r="BL416" i="1"/>
  <c r="BL389" i="1"/>
  <c r="BE399" i="1"/>
  <c r="BE426" i="1"/>
  <c r="BH180" i="1"/>
  <c r="BH207" i="1"/>
  <c r="BG253" i="1"/>
  <c r="BG280" i="1"/>
  <c r="BJ41" i="1"/>
  <c r="BI69" i="1"/>
  <c r="BI97" i="1" s="1"/>
  <c r="BI125" i="1" s="1"/>
  <c r="BI50" i="1"/>
  <c r="BI78" i="1" s="1"/>
  <c r="BI106" i="1" s="1"/>
  <c r="BI134" i="1" s="1"/>
  <c r="BK371" i="1"/>
  <c r="BK381" i="1" s="1"/>
  <c r="BK435" i="1"/>
  <c r="BF392" i="1"/>
  <c r="BF419" i="1"/>
  <c r="BE510" i="1"/>
  <c r="BE519" i="1" s="1"/>
  <c r="BE529" i="1" s="1"/>
  <c r="BE636" i="1" s="1"/>
  <c r="BE446" i="1"/>
  <c r="BE456" i="1" s="1"/>
  <c r="BI182" i="1"/>
  <c r="BI209" i="1"/>
  <c r="BE492" i="1"/>
  <c r="BE538" i="1" s="1"/>
  <c r="BE465" i="1"/>
  <c r="BI200" i="1"/>
  <c r="BI173" i="1"/>
  <c r="BG319" i="1"/>
  <c r="BG346" i="1"/>
  <c r="BG328" i="1"/>
  <c r="BG355" i="1"/>
  <c r="BF428" i="1"/>
  <c r="BF401" i="1"/>
  <c r="BJ191" i="1"/>
  <c r="BJ264" i="1" s="1"/>
  <c r="BJ337" i="1" s="1"/>
  <c r="BJ410" i="1" s="1"/>
  <c r="BJ483" i="1" s="1"/>
  <c r="BJ145" i="1"/>
  <c r="BI154" i="1"/>
  <c r="BI164" i="1" s="1"/>
  <c r="BI218" i="1"/>
  <c r="BL34" i="1"/>
  <c r="BM34" i="1" s="1"/>
  <c r="BK43" i="1"/>
  <c r="BK62" i="1"/>
  <c r="BK90" i="1" s="1"/>
  <c r="BK118" i="1" s="1"/>
  <c r="BQ12" i="1"/>
  <c r="BQ15" i="1" s="1"/>
  <c r="BR9" i="1"/>
  <c r="BE501" i="1"/>
  <c r="BE547" i="1" s="1"/>
  <c r="BE474" i="1"/>
  <c r="BJ71" i="1"/>
  <c r="BJ99" i="1" s="1"/>
  <c r="BJ127" i="1" s="1"/>
  <c r="BJ52" i="1"/>
  <c r="BJ80" i="1" s="1"/>
  <c r="BJ108" i="1" s="1"/>
  <c r="BJ136" i="1" s="1"/>
  <c r="BH255" i="1"/>
  <c r="BH282" i="1"/>
  <c r="BH246" i="1"/>
  <c r="BH273" i="1"/>
  <c r="BG300" i="1"/>
  <c r="BG310" i="1" s="1"/>
  <c r="BG364" i="1"/>
  <c r="BH291" i="1"/>
  <c r="BH227" i="1"/>
  <c r="BH237" i="1" s="1"/>
  <c r="BF373" i="1"/>
  <c r="BF383" i="1" s="1"/>
  <c r="BF437" i="1"/>
  <c r="BV543" i="1" l="1"/>
  <c r="BV570" i="1"/>
  <c r="BV616" i="1" s="1"/>
  <c r="BV650" i="1" s="1"/>
  <c r="BV534" i="1"/>
  <c r="BV561" i="1"/>
  <c r="BV607" i="1" s="1"/>
  <c r="BV641" i="1" s="1"/>
  <c r="BU542" i="1"/>
  <c r="BU569" i="1"/>
  <c r="BU615" i="1" s="1"/>
  <c r="BU649" i="1" s="1"/>
  <c r="BU533" i="1"/>
  <c r="BU560" i="1"/>
  <c r="BU606" i="1" s="1"/>
  <c r="BU640" i="1" s="1"/>
  <c r="BR354" i="1"/>
  <c r="BQ400" i="1"/>
  <c r="BR491" i="1"/>
  <c r="BQ537" i="1"/>
  <c r="BN335" i="1"/>
  <c r="BN308" i="1"/>
  <c r="BN289" i="1"/>
  <c r="BN225" i="1"/>
  <c r="BQ407" i="1"/>
  <c r="BQ380" i="1"/>
  <c r="BR334" i="1"/>
  <c r="BR307" i="1"/>
  <c r="BS279" i="1"/>
  <c r="BS252" i="1"/>
  <c r="BM77" i="1"/>
  <c r="BM105" i="1" s="1"/>
  <c r="BN49" i="1"/>
  <c r="BR327" i="1"/>
  <c r="BS281" i="1"/>
  <c r="BM408" i="1"/>
  <c r="BM381" i="1"/>
  <c r="BQ163" i="1"/>
  <c r="BR117" i="1"/>
  <c r="BQ126" i="1"/>
  <c r="BQ172" i="1" s="1"/>
  <c r="BQ135" i="1"/>
  <c r="BQ181" i="1" s="1"/>
  <c r="BM59" i="1"/>
  <c r="BM87" i="1" s="1"/>
  <c r="BM40" i="1"/>
  <c r="BM68" i="1" s="1"/>
  <c r="BM96" i="1" s="1"/>
  <c r="BN31" i="1"/>
  <c r="BT179" i="1"/>
  <c r="BT206" i="1"/>
  <c r="BU133" i="1"/>
  <c r="BL526" i="1"/>
  <c r="BL633" i="1" s="1"/>
  <c r="BM516" i="1"/>
  <c r="BN516" i="1" s="1"/>
  <c r="BO516" i="1" s="1"/>
  <c r="BP516" i="1" s="1"/>
  <c r="BQ516" i="1" s="1"/>
  <c r="BR516" i="1" s="1"/>
  <c r="BS516" i="1" s="1"/>
  <c r="BT516" i="1" s="1"/>
  <c r="BU516" i="1" s="1"/>
  <c r="BV516" i="1" s="1"/>
  <c r="BW516" i="1" s="1"/>
  <c r="BX516" i="1" s="1"/>
  <c r="BY516" i="1" s="1"/>
  <c r="BZ516" i="1" s="1"/>
  <c r="CA516" i="1" s="1"/>
  <c r="CB516" i="1" s="1"/>
  <c r="CC516" i="1" s="1"/>
  <c r="BN34" i="1"/>
  <c r="BM62" i="1"/>
  <c r="BM90" i="1" s="1"/>
  <c r="BM118" i="1" s="1"/>
  <c r="BM43" i="1"/>
  <c r="BM362" i="1"/>
  <c r="BM298" i="1"/>
  <c r="BN389" i="1"/>
  <c r="BN416" i="1"/>
  <c r="BS261" i="1"/>
  <c r="BS234" i="1"/>
  <c r="BO152" i="1"/>
  <c r="BO216" i="1"/>
  <c r="BU208" i="1"/>
  <c r="BT254" i="1"/>
  <c r="BS345" i="1"/>
  <c r="BR391" i="1"/>
  <c r="BT161" i="1"/>
  <c r="BU115" i="1"/>
  <c r="BT188" i="1"/>
  <c r="BQ197" i="1"/>
  <c r="BR124" i="1"/>
  <c r="BQ170" i="1"/>
  <c r="BR318" i="1"/>
  <c r="BS272" i="1"/>
  <c r="BZ473" i="1"/>
  <c r="CA427" i="1"/>
  <c r="BO262" i="1"/>
  <c r="BO235" i="1"/>
  <c r="BO343" i="1"/>
  <c r="BO316" i="1"/>
  <c r="BS546" i="1"/>
  <c r="BT500" i="1"/>
  <c r="BN89" i="1"/>
  <c r="BM107" i="1"/>
  <c r="BM98" i="1"/>
  <c r="BP480" i="1"/>
  <c r="BP526" i="1" s="1"/>
  <c r="BP633" i="1" s="1"/>
  <c r="BP453" i="1"/>
  <c r="BM489" i="1"/>
  <c r="BM535" i="1" s="1"/>
  <c r="BM462" i="1"/>
  <c r="BP498" i="1"/>
  <c r="BP544" i="1" s="1"/>
  <c r="BP471" i="1"/>
  <c r="BP270" i="1"/>
  <c r="BP243" i="1"/>
  <c r="CA464" i="1"/>
  <c r="CB418" i="1"/>
  <c r="BP189" i="1"/>
  <c r="BP143" i="1"/>
  <c r="BP162" i="1"/>
  <c r="BR325" i="1"/>
  <c r="BR352" i="1"/>
  <c r="BQ398" i="1"/>
  <c r="BQ425" i="1"/>
  <c r="BR245" i="1"/>
  <c r="BS199" i="1"/>
  <c r="BQ60" i="1"/>
  <c r="BQ88" i="1" s="1"/>
  <c r="BQ116" i="1" s="1"/>
  <c r="BR32" i="1"/>
  <c r="CO11" i="1"/>
  <c r="CO14" i="1" s="1"/>
  <c r="CP8" i="1"/>
  <c r="BY351" i="1"/>
  <c r="BY324" i="1"/>
  <c r="CB48" i="1"/>
  <c r="CB76" i="1" s="1"/>
  <c r="CB104" i="1" s="1"/>
  <c r="CB132" i="1" s="1"/>
  <c r="CB67" i="1"/>
  <c r="CB95" i="1" s="1"/>
  <c r="CB123" i="1" s="1"/>
  <c r="BY342" i="1"/>
  <c r="BY315" i="1"/>
  <c r="CA160" i="1"/>
  <c r="CA150" i="1"/>
  <c r="CA214" i="1"/>
  <c r="CA169" i="1"/>
  <c r="CA196" i="1"/>
  <c r="BX424" i="1"/>
  <c r="BX397" i="1"/>
  <c r="BX433" i="1"/>
  <c r="BX379" i="1"/>
  <c r="BX369" i="1"/>
  <c r="BW488" i="1"/>
  <c r="BW461" i="1"/>
  <c r="BW497" i="1"/>
  <c r="BW470" i="1"/>
  <c r="BZ223" i="1"/>
  <c r="BZ287" i="1"/>
  <c r="BZ233" i="1"/>
  <c r="BY360" i="1"/>
  <c r="BY296" i="1"/>
  <c r="BY306" i="1"/>
  <c r="CB187" i="1"/>
  <c r="CB260" i="1" s="1"/>
  <c r="CB333" i="1" s="1"/>
  <c r="CB406" i="1" s="1"/>
  <c r="CB479" i="1" s="1"/>
  <c r="CB552" i="1" s="1"/>
  <c r="CB598" i="1" s="1"/>
  <c r="CB141" i="1"/>
  <c r="BW452" i="1"/>
  <c r="BW506" i="1"/>
  <c r="BW579" i="1" s="1"/>
  <c r="BW588" i="1" s="1"/>
  <c r="BW442" i="1"/>
  <c r="BX415" i="1"/>
  <c r="BX388" i="1"/>
  <c r="CA178" i="1"/>
  <c r="CA205" i="1"/>
  <c r="CC58" i="1"/>
  <c r="CC86" i="1" s="1"/>
  <c r="CC114" i="1" s="1"/>
  <c r="CC39" i="1"/>
  <c r="BZ251" i="1"/>
  <c r="BZ278" i="1"/>
  <c r="BZ242" i="1"/>
  <c r="BZ269" i="1"/>
  <c r="BV515" i="1"/>
  <c r="BV525" i="1"/>
  <c r="BV632" i="1" s="1"/>
  <c r="CB57" i="1"/>
  <c r="CB85" i="1" s="1"/>
  <c r="CB113" i="1" s="1"/>
  <c r="CC29" i="1"/>
  <c r="CB38" i="1"/>
  <c r="BW414" i="1"/>
  <c r="BW387" i="1"/>
  <c r="BW432" i="1"/>
  <c r="BW378" i="1"/>
  <c r="BW368" i="1"/>
  <c r="BX350" i="1"/>
  <c r="BX323" i="1"/>
  <c r="BY250" i="1"/>
  <c r="BY277" i="1"/>
  <c r="BV469" i="1"/>
  <c r="BV496" i="1"/>
  <c r="CA66" i="1"/>
  <c r="CA94" i="1" s="1"/>
  <c r="CA122" i="1" s="1"/>
  <c r="CA47" i="1"/>
  <c r="CA75" i="1" s="1"/>
  <c r="CA103" i="1" s="1"/>
  <c r="CA131" i="1" s="1"/>
  <c r="BY232" i="1"/>
  <c r="BY286" i="1"/>
  <c r="BY222" i="1"/>
  <c r="BZ177" i="1"/>
  <c r="BZ204" i="1"/>
  <c r="BZ168" i="1"/>
  <c r="BZ195" i="1"/>
  <c r="BV505" i="1"/>
  <c r="BV578" i="1" s="1"/>
  <c r="BV587" i="1" s="1"/>
  <c r="BV451" i="1"/>
  <c r="BV441" i="1"/>
  <c r="BV487" i="1"/>
  <c r="BV460" i="1"/>
  <c r="BX305" i="1"/>
  <c r="BX295" i="1"/>
  <c r="BX359" i="1"/>
  <c r="BY241" i="1"/>
  <c r="BY268" i="1"/>
  <c r="BZ159" i="1"/>
  <c r="BZ149" i="1"/>
  <c r="BZ213" i="1"/>
  <c r="BU524" i="1"/>
  <c r="BU631" i="1" s="1"/>
  <c r="BU514" i="1"/>
  <c r="CA140" i="1"/>
  <c r="CA186" i="1"/>
  <c r="CA259" i="1" s="1"/>
  <c r="CA332" i="1" s="1"/>
  <c r="CA405" i="1" s="1"/>
  <c r="CA478" i="1" s="1"/>
  <c r="CA551" i="1" s="1"/>
  <c r="CA597" i="1" s="1"/>
  <c r="BX341" i="1"/>
  <c r="BX314" i="1"/>
  <c r="BW396" i="1"/>
  <c r="BW423" i="1"/>
  <c r="AL663" i="1"/>
  <c r="BK79" i="1"/>
  <c r="BL61" i="1"/>
  <c r="BM61" i="1" s="1"/>
  <c r="BK70" i="1"/>
  <c r="BL33" i="1"/>
  <c r="BK42" i="1"/>
  <c r="BK51" i="1" s="1"/>
  <c r="BL59" i="1"/>
  <c r="BL87" i="1" s="1"/>
  <c r="BL40" i="1"/>
  <c r="BL68" i="1" s="1"/>
  <c r="BL96" i="1" s="1"/>
  <c r="BJ50" i="1"/>
  <c r="BJ78" i="1" s="1"/>
  <c r="BJ106" i="1" s="1"/>
  <c r="BJ134" i="1" s="1"/>
  <c r="BK41" i="1"/>
  <c r="BJ69" i="1"/>
  <c r="BJ97" i="1" s="1"/>
  <c r="BJ125" i="1" s="1"/>
  <c r="BG353" i="1"/>
  <c r="BG326" i="1"/>
  <c r="BG344" i="1"/>
  <c r="BG317" i="1"/>
  <c r="BF426" i="1"/>
  <c r="BF399" i="1"/>
  <c r="BL107" i="1"/>
  <c r="BL98" i="1"/>
  <c r="BL462" i="1"/>
  <c r="BL489" i="1"/>
  <c r="BL535" i="1" s="1"/>
  <c r="BH280" i="1"/>
  <c r="BH253" i="1"/>
  <c r="BK444" i="1"/>
  <c r="BK454" i="1" s="1"/>
  <c r="BK508" i="1"/>
  <c r="BK517" i="1" s="1"/>
  <c r="BK527" i="1" s="1"/>
  <c r="BK634" i="1" s="1"/>
  <c r="BE472" i="1"/>
  <c r="BE499" i="1"/>
  <c r="BE545" i="1" s="1"/>
  <c r="BE463" i="1"/>
  <c r="BE490" i="1"/>
  <c r="BE536" i="1" s="1"/>
  <c r="BF417" i="1"/>
  <c r="BF390" i="1"/>
  <c r="BI207" i="1"/>
  <c r="BI180" i="1"/>
  <c r="BH271" i="1"/>
  <c r="BH244" i="1"/>
  <c r="BI171" i="1"/>
  <c r="BI198" i="1"/>
  <c r="BL444" i="1"/>
  <c r="BL454" i="1" s="1"/>
  <c r="BL508" i="1"/>
  <c r="BL517" i="1" s="1"/>
  <c r="BL527" i="1" s="1"/>
  <c r="BL634" i="1" s="1"/>
  <c r="BG419" i="1"/>
  <c r="BG392" i="1"/>
  <c r="BI255" i="1"/>
  <c r="BI282" i="1"/>
  <c r="BF446" i="1"/>
  <c r="BF456" i="1" s="1"/>
  <c r="BF510" i="1"/>
  <c r="BF519" i="1" s="1"/>
  <c r="BF529" i="1" s="1"/>
  <c r="BF636" i="1" s="1"/>
  <c r="BJ182" i="1"/>
  <c r="BJ209" i="1"/>
  <c r="BK191" i="1"/>
  <c r="BK264" i="1" s="1"/>
  <c r="BK337" i="1" s="1"/>
  <c r="BK410" i="1" s="1"/>
  <c r="BK483" i="1" s="1"/>
  <c r="BK145" i="1"/>
  <c r="BJ218" i="1"/>
  <c r="BJ154" i="1"/>
  <c r="BJ164" i="1" s="1"/>
  <c r="BJ200" i="1"/>
  <c r="BJ173" i="1"/>
  <c r="BK71" i="1"/>
  <c r="BK99" i="1" s="1"/>
  <c r="BK127" i="1" s="1"/>
  <c r="BK52" i="1"/>
  <c r="BK80" i="1" s="1"/>
  <c r="BK108" i="1" s="1"/>
  <c r="BK136" i="1" s="1"/>
  <c r="BG401" i="1"/>
  <c r="BG428" i="1"/>
  <c r="BH319" i="1"/>
  <c r="BH346" i="1"/>
  <c r="BL62" i="1"/>
  <c r="BL90" i="1" s="1"/>
  <c r="BL118" i="1" s="1"/>
  <c r="BL43" i="1"/>
  <c r="BF474" i="1"/>
  <c r="BF501" i="1"/>
  <c r="BF547" i="1" s="1"/>
  <c r="BI273" i="1"/>
  <c r="BI246" i="1"/>
  <c r="BH364" i="1"/>
  <c r="BH300" i="1"/>
  <c r="BH310" i="1" s="1"/>
  <c r="BH355" i="1"/>
  <c r="BH328" i="1"/>
  <c r="BS9" i="1"/>
  <c r="BR12" i="1"/>
  <c r="BR15" i="1" s="1"/>
  <c r="BI291" i="1"/>
  <c r="BI227" i="1"/>
  <c r="BI237" i="1" s="1"/>
  <c r="BF465" i="1"/>
  <c r="BF492" i="1"/>
  <c r="BF538" i="1" s="1"/>
  <c r="BG437" i="1"/>
  <c r="BG373" i="1"/>
  <c r="BG383" i="1" s="1"/>
  <c r="BW534" i="1" l="1"/>
  <c r="BW561" i="1"/>
  <c r="BW607" i="1" s="1"/>
  <c r="BW641" i="1" s="1"/>
  <c r="BW543" i="1"/>
  <c r="BW570" i="1"/>
  <c r="BW616" i="1" s="1"/>
  <c r="BW650" i="1" s="1"/>
  <c r="BV533" i="1"/>
  <c r="BV560" i="1"/>
  <c r="BV606" i="1" s="1"/>
  <c r="BV640" i="1" s="1"/>
  <c r="BV542" i="1"/>
  <c r="BV569" i="1"/>
  <c r="BV615" i="1" s="1"/>
  <c r="BV649" i="1" s="1"/>
  <c r="BM70" i="1"/>
  <c r="BM79" i="1"/>
  <c r="BN61" i="1"/>
  <c r="BO416" i="1"/>
  <c r="BO389" i="1"/>
  <c r="BM435" i="1"/>
  <c r="BM371" i="1"/>
  <c r="BR398" i="1"/>
  <c r="BR425" i="1"/>
  <c r="BQ480" i="1"/>
  <c r="BQ526" i="1" s="1"/>
  <c r="BQ633" i="1" s="1"/>
  <c r="BQ453" i="1"/>
  <c r="BS318" i="1"/>
  <c r="BT272" i="1"/>
  <c r="BO289" i="1"/>
  <c r="BO225" i="1"/>
  <c r="BM481" i="1"/>
  <c r="BM527" i="1" s="1"/>
  <c r="BM634" i="1" s="1"/>
  <c r="BM454" i="1"/>
  <c r="BN362" i="1"/>
  <c r="BN298" i="1"/>
  <c r="BQ498" i="1"/>
  <c r="BQ544" i="1" s="1"/>
  <c r="BQ471" i="1"/>
  <c r="BM145" i="1"/>
  <c r="BM191" i="1"/>
  <c r="BM164" i="1"/>
  <c r="BP216" i="1"/>
  <c r="BP152" i="1"/>
  <c r="BU206" i="1"/>
  <c r="BU179" i="1"/>
  <c r="BV133" i="1"/>
  <c r="BS327" i="1"/>
  <c r="BT281" i="1"/>
  <c r="BR163" i="1"/>
  <c r="BR135" i="1"/>
  <c r="BR181" i="1" s="1"/>
  <c r="BR126" i="1"/>
  <c r="BR172" i="1" s="1"/>
  <c r="BS117" i="1"/>
  <c r="BO34" i="1"/>
  <c r="BN43" i="1"/>
  <c r="BN62" i="1"/>
  <c r="BN90" i="1" s="1"/>
  <c r="BN118" i="1" s="1"/>
  <c r="BU254" i="1"/>
  <c r="BV208" i="1"/>
  <c r="BP262" i="1"/>
  <c r="BP235" i="1"/>
  <c r="BT252" i="1"/>
  <c r="BT279" i="1"/>
  <c r="BN408" i="1"/>
  <c r="BN381" i="1"/>
  <c r="BS391" i="1"/>
  <c r="BT345" i="1"/>
  <c r="CA473" i="1"/>
  <c r="CB427" i="1"/>
  <c r="CC418" i="1"/>
  <c r="CC464" i="1" s="1"/>
  <c r="CB464" i="1"/>
  <c r="BO89" i="1"/>
  <c r="BN98" i="1"/>
  <c r="BN107" i="1"/>
  <c r="BR170" i="1"/>
  <c r="BR197" i="1"/>
  <c r="BS124" i="1"/>
  <c r="BS334" i="1"/>
  <c r="BS307" i="1"/>
  <c r="BN77" i="1"/>
  <c r="BN105" i="1" s="1"/>
  <c r="BO49" i="1"/>
  <c r="BM71" i="1"/>
  <c r="BM99" i="1" s="1"/>
  <c r="BM127" i="1" s="1"/>
  <c r="BM52" i="1"/>
  <c r="BM80" i="1" s="1"/>
  <c r="BM108" i="1" s="1"/>
  <c r="BM136" i="1" s="1"/>
  <c r="BO335" i="1"/>
  <c r="BO308" i="1"/>
  <c r="BS32" i="1"/>
  <c r="BR60" i="1"/>
  <c r="BR88" i="1" s="1"/>
  <c r="BR116" i="1" s="1"/>
  <c r="BT546" i="1"/>
  <c r="BU500" i="1"/>
  <c r="BQ270" i="1"/>
  <c r="BQ243" i="1"/>
  <c r="BN489" i="1"/>
  <c r="BN535" i="1" s="1"/>
  <c r="BN462" i="1"/>
  <c r="BN59" i="1"/>
  <c r="BN87" i="1" s="1"/>
  <c r="BO31" i="1"/>
  <c r="BN40" i="1"/>
  <c r="BN68" i="1" s="1"/>
  <c r="BN96" i="1" s="1"/>
  <c r="BS491" i="1"/>
  <c r="BR537" i="1"/>
  <c r="BT261" i="1"/>
  <c r="BT234" i="1"/>
  <c r="BR407" i="1"/>
  <c r="BR380" i="1"/>
  <c r="BL42" i="1"/>
  <c r="BL51" i="1" s="1"/>
  <c r="BM33" i="1"/>
  <c r="BQ189" i="1"/>
  <c r="BQ143" i="1"/>
  <c r="BQ162" i="1"/>
  <c r="BS245" i="1"/>
  <c r="BT199" i="1"/>
  <c r="BP343" i="1"/>
  <c r="BP316" i="1"/>
  <c r="BU161" i="1"/>
  <c r="BV115" i="1"/>
  <c r="BU188" i="1"/>
  <c r="BS325" i="1"/>
  <c r="BS352" i="1"/>
  <c r="BS354" i="1"/>
  <c r="BR400" i="1"/>
  <c r="CP11" i="1"/>
  <c r="CP14" i="1" s="1"/>
  <c r="CQ8" i="1"/>
  <c r="BZ296" i="1"/>
  <c r="BZ360" i="1"/>
  <c r="BZ306" i="1"/>
  <c r="BX452" i="1"/>
  <c r="BX442" i="1"/>
  <c r="BX506" i="1"/>
  <c r="BX579" i="1" s="1"/>
  <c r="BX588" i="1" s="1"/>
  <c r="CC48" i="1"/>
  <c r="CC76" i="1" s="1"/>
  <c r="CC104" i="1" s="1"/>
  <c r="CC132" i="1" s="1"/>
  <c r="CC67" i="1"/>
  <c r="CC95" i="1" s="1"/>
  <c r="CC123" i="1" s="1"/>
  <c r="BY415" i="1"/>
  <c r="BY388" i="1"/>
  <c r="BZ324" i="1"/>
  <c r="BZ351" i="1"/>
  <c r="BW515" i="1"/>
  <c r="BW525" i="1"/>
  <c r="BW632" i="1" s="1"/>
  <c r="CC187" i="1"/>
  <c r="CC260" i="1" s="1"/>
  <c r="CC333" i="1" s="1"/>
  <c r="CC406" i="1" s="1"/>
  <c r="CC479" i="1" s="1"/>
  <c r="CC552" i="1" s="1"/>
  <c r="CC598" i="1" s="1"/>
  <c r="CC141" i="1"/>
  <c r="CB150" i="1"/>
  <c r="CB160" i="1"/>
  <c r="CB214" i="1"/>
  <c r="BX470" i="1"/>
  <c r="BX497" i="1"/>
  <c r="CB196" i="1"/>
  <c r="CB169" i="1"/>
  <c r="CA269" i="1"/>
  <c r="CA242" i="1"/>
  <c r="CB205" i="1"/>
  <c r="CB178" i="1"/>
  <c r="BY379" i="1"/>
  <c r="BY369" i="1"/>
  <c r="BY433" i="1"/>
  <c r="BX488" i="1"/>
  <c r="BX461" i="1"/>
  <c r="CA278" i="1"/>
  <c r="CA251" i="1"/>
  <c r="BZ342" i="1"/>
  <c r="BZ315" i="1"/>
  <c r="CA287" i="1"/>
  <c r="CA223" i="1"/>
  <c r="CA233" i="1"/>
  <c r="BY424" i="1"/>
  <c r="BY397" i="1"/>
  <c r="CA195" i="1"/>
  <c r="CA168" i="1"/>
  <c r="BV524" i="1"/>
  <c r="BV631" i="1" s="1"/>
  <c r="BV514" i="1"/>
  <c r="BZ268" i="1"/>
  <c r="BZ241" i="1"/>
  <c r="BZ250" i="1"/>
  <c r="BZ277" i="1"/>
  <c r="CA159" i="1"/>
  <c r="CA149" i="1"/>
  <c r="CA213" i="1"/>
  <c r="BW505" i="1"/>
  <c r="BW578" i="1" s="1"/>
  <c r="BW587" i="1" s="1"/>
  <c r="BW441" i="1"/>
  <c r="BW451" i="1"/>
  <c r="BW469" i="1"/>
  <c r="BW496" i="1"/>
  <c r="BZ232" i="1"/>
  <c r="BZ222" i="1"/>
  <c r="BZ286" i="1"/>
  <c r="BY323" i="1"/>
  <c r="BY350" i="1"/>
  <c r="BW460" i="1"/>
  <c r="BW487" i="1"/>
  <c r="CB66" i="1"/>
  <c r="CB94" i="1" s="1"/>
  <c r="CB122" i="1" s="1"/>
  <c r="CB47" i="1"/>
  <c r="CB75" i="1" s="1"/>
  <c r="CB103" i="1" s="1"/>
  <c r="CB131" i="1" s="1"/>
  <c r="BY305" i="1"/>
  <c r="BY295" i="1"/>
  <c r="BY359" i="1"/>
  <c r="CC38" i="1"/>
  <c r="CC57" i="1"/>
  <c r="CC85" i="1" s="1"/>
  <c r="CC113" i="1" s="1"/>
  <c r="CA204" i="1"/>
  <c r="CA177" i="1"/>
  <c r="BX368" i="1"/>
  <c r="BX432" i="1"/>
  <c r="BX378" i="1"/>
  <c r="BX387" i="1"/>
  <c r="BX414" i="1"/>
  <c r="BY314" i="1"/>
  <c r="BY341" i="1"/>
  <c r="BX423" i="1"/>
  <c r="BX396" i="1"/>
  <c r="CB186" i="1"/>
  <c r="CB259" i="1" s="1"/>
  <c r="CB332" i="1" s="1"/>
  <c r="CB405" i="1" s="1"/>
  <c r="CB478" i="1" s="1"/>
  <c r="CB551" i="1" s="1"/>
  <c r="CB597" i="1" s="1"/>
  <c r="CB140" i="1"/>
  <c r="BL70" i="1"/>
  <c r="BL79" i="1"/>
  <c r="BF490" i="1"/>
  <c r="BF536" i="1" s="1"/>
  <c r="BF463" i="1"/>
  <c r="BH326" i="1"/>
  <c r="BH353" i="1"/>
  <c r="BG390" i="1"/>
  <c r="BG417" i="1"/>
  <c r="BF472" i="1"/>
  <c r="BF499" i="1"/>
  <c r="BF545" i="1" s="1"/>
  <c r="BI244" i="1"/>
  <c r="BI271" i="1"/>
  <c r="BG426" i="1"/>
  <c r="BG399" i="1"/>
  <c r="BJ171" i="1"/>
  <c r="BJ198" i="1"/>
  <c r="BI280" i="1"/>
  <c r="BI253" i="1"/>
  <c r="BH317" i="1"/>
  <c r="BH344" i="1"/>
  <c r="BK50" i="1"/>
  <c r="BK78" i="1" s="1"/>
  <c r="BK106" i="1" s="1"/>
  <c r="BK134" i="1" s="1"/>
  <c r="BL41" i="1"/>
  <c r="BM41" i="1" s="1"/>
  <c r="BK69" i="1"/>
  <c r="BK97" i="1" s="1"/>
  <c r="BK125" i="1" s="1"/>
  <c r="BJ207" i="1"/>
  <c r="BJ180" i="1"/>
  <c r="BL52" i="1"/>
  <c r="BL80" i="1" s="1"/>
  <c r="BL108" i="1" s="1"/>
  <c r="BL136" i="1" s="1"/>
  <c r="BL71" i="1"/>
  <c r="BL99" i="1" s="1"/>
  <c r="BL127" i="1" s="1"/>
  <c r="BH428" i="1"/>
  <c r="BH401" i="1"/>
  <c r="BL145" i="1"/>
  <c r="BL191" i="1"/>
  <c r="BL264" i="1" s="1"/>
  <c r="BL337" i="1" s="1"/>
  <c r="BL410" i="1" s="1"/>
  <c r="BL483" i="1" s="1"/>
  <c r="BJ246" i="1"/>
  <c r="BJ273" i="1"/>
  <c r="BG446" i="1"/>
  <c r="BG456" i="1" s="1"/>
  <c r="BG510" i="1"/>
  <c r="BG519" i="1" s="1"/>
  <c r="BG529" i="1" s="1"/>
  <c r="BG636" i="1" s="1"/>
  <c r="BH419" i="1"/>
  <c r="BH392" i="1"/>
  <c r="BI355" i="1"/>
  <c r="BI328" i="1"/>
  <c r="BI300" i="1"/>
  <c r="BI310" i="1" s="1"/>
  <c r="BI364" i="1"/>
  <c r="BG501" i="1"/>
  <c r="BG547" i="1" s="1"/>
  <c r="BG474" i="1"/>
  <c r="BK154" i="1"/>
  <c r="BK164" i="1" s="1"/>
  <c r="BK218" i="1"/>
  <c r="BJ227" i="1"/>
  <c r="BJ237" i="1" s="1"/>
  <c r="BJ291" i="1"/>
  <c r="BI346" i="1"/>
  <c r="BI319" i="1"/>
  <c r="BG492" i="1"/>
  <c r="BG538" i="1" s="1"/>
  <c r="BG465" i="1"/>
  <c r="BH373" i="1"/>
  <c r="BH383" i="1" s="1"/>
  <c r="BH437" i="1"/>
  <c r="BK182" i="1"/>
  <c r="BK209" i="1"/>
  <c r="BJ255" i="1"/>
  <c r="BJ282" i="1"/>
  <c r="BS12" i="1"/>
  <c r="BS15" i="1" s="1"/>
  <c r="BT9" i="1"/>
  <c r="BK200" i="1"/>
  <c r="BK173" i="1"/>
  <c r="BX543" i="1" l="1"/>
  <c r="BX570" i="1"/>
  <c r="BX616" i="1" s="1"/>
  <c r="BX650" i="1" s="1"/>
  <c r="BX534" i="1"/>
  <c r="BX561" i="1"/>
  <c r="BX607" i="1" s="1"/>
  <c r="BX641" i="1" s="1"/>
  <c r="BW533" i="1"/>
  <c r="BW560" i="1"/>
  <c r="BW606" i="1" s="1"/>
  <c r="BW640" i="1" s="1"/>
  <c r="BW542" i="1"/>
  <c r="BW569" i="1"/>
  <c r="BW615" i="1" s="1"/>
  <c r="BW649" i="1" s="1"/>
  <c r="BS170" i="1"/>
  <c r="BT124" i="1"/>
  <c r="BS197" i="1"/>
  <c r="BU345" i="1"/>
  <c r="BT391" i="1"/>
  <c r="BP34" i="1"/>
  <c r="BO43" i="1"/>
  <c r="BO62" i="1"/>
  <c r="BO90" i="1" s="1"/>
  <c r="BO118" i="1" s="1"/>
  <c r="BU261" i="1"/>
  <c r="BU234" i="1"/>
  <c r="BQ343" i="1"/>
  <c r="BQ316" i="1"/>
  <c r="BS407" i="1"/>
  <c r="BS380" i="1"/>
  <c r="BS163" i="1"/>
  <c r="BT117" i="1"/>
  <c r="BS135" i="1"/>
  <c r="BS181" i="1" s="1"/>
  <c r="BS126" i="1"/>
  <c r="BS172" i="1" s="1"/>
  <c r="BM264" i="1"/>
  <c r="BM237" i="1"/>
  <c r="BR498" i="1"/>
  <c r="BR544" i="1" s="1"/>
  <c r="BR471" i="1"/>
  <c r="BT334" i="1"/>
  <c r="BT307" i="1"/>
  <c r="BR189" i="1"/>
  <c r="BR143" i="1"/>
  <c r="BR162" i="1"/>
  <c r="BT245" i="1"/>
  <c r="BU199" i="1"/>
  <c r="BS537" i="1"/>
  <c r="BT491" i="1"/>
  <c r="BN435" i="1"/>
  <c r="BN371" i="1"/>
  <c r="BM444" i="1"/>
  <c r="BM508" i="1"/>
  <c r="BM517" i="1" s="1"/>
  <c r="BM69" i="1"/>
  <c r="BM97" i="1" s="1"/>
  <c r="BM125" i="1" s="1"/>
  <c r="BM50" i="1"/>
  <c r="BM78" i="1" s="1"/>
  <c r="BM106" i="1" s="1"/>
  <c r="BM134" i="1" s="1"/>
  <c r="BN41" i="1"/>
  <c r="BO408" i="1"/>
  <c r="BO381" i="1"/>
  <c r="BP89" i="1"/>
  <c r="BO98" i="1"/>
  <c r="BO107" i="1"/>
  <c r="BP335" i="1"/>
  <c r="BP308" i="1"/>
  <c r="BW133" i="1"/>
  <c r="BV206" i="1"/>
  <c r="BV179" i="1"/>
  <c r="BR480" i="1"/>
  <c r="BR526" i="1" s="1"/>
  <c r="BR633" i="1" s="1"/>
  <c r="BR453" i="1"/>
  <c r="BV161" i="1"/>
  <c r="BV188" i="1"/>
  <c r="BW115" i="1"/>
  <c r="BM218" i="1"/>
  <c r="BM154" i="1"/>
  <c r="BR243" i="1"/>
  <c r="BR270" i="1"/>
  <c r="BT325" i="1"/>
  <c r="BT352" i="1"/>
  <c r="BT32" i="1"/>
  <c r="BS60" i="1"/>
  <c r="BS88" i="1" s="1"/>
  <c r="BS116" i="1" s="1"/>
  <c r="BM182" i="1"/>
  <c r="BM209" i="1"/>
  <c r="BV254" i="1"/>
  <c r="BW208" i="1"/>
  <c r="BO489" i="1"/>
  <c r="BO535" i="1" s="1"/>
  <c r="BO462" i="1"/>
  <c r="BQ152" i="1"/>
  <c r="BQ216" i="1"/>
  <c r="BM173" i="1"/>
  <c r="BM200" i="1"/>
  <c r="BU279" i="1"/>
  <c r="BU252" i="1"/>
  <c r="BO61" i="1"/>
  <c r="BN70" i="1"/>
  <c r="BN79" i="1"/>
  <c r="BU546" i="1"/>
  <c r="BV500" i="1"/>
  <c r="BP389" i="1"/>
  <c r="BP416" i="1"/>
  <c r="BU281" i="1"/>
  <c r="BT327" i="1"/>
  <c r="BS400" i="1"/>
  <c r="BT354" i="1"/>
  <c r="BQ262" i="1"/>
  <c r="BQ235" i="1"/>
  <c r="BO77" i="1"/>
  <c r="BO105" i="1" s="1"/>
  <c r="BP49" i="1"/>
  <c r="CB473" i="1"/>
  <c r="CC427" i="1"/>
  <c r="CC473" i="1" s="1"/>
  <c r="BN191" i="1"/>
  <c r="BN145" i="1"/>
  <c r="BN164" i="1"/>
  <c r="BO362" i="1"/>
  <c r="BO298" i="1"/>
  <c r="BN481" i="1"/>
  <c r="BN527" i="1" s="1"/>
  <c r="BN634" i="1" s="1"/>
  <c r="BN454" i="1"/>
  <c r="BP31" i="1"/>
  <c r="BO40" i="1"/>
  <c r="BO68" i="1" s="1"/>
  <c r="BO96" i="1" s="1"/>
  <c r="BO59" i="1"/>
  <c r="BO87" i="1" s="1"/>
  <c r="BS425" i="1"/>
  <c r="BS398" i="1"/>
  <c r="BM42" i="1"/>
  <c r="BM51" i="1" s="1"/>
  <c r="BN33" i="1"/>
  <c r="BN52" i="1"/>
  <c r="BN80" i="1" s="1"/>
  <c r="BN108" i="1" s="1"/>
  <c r="BN136" i="1" s="1"/>
  <c r="BN71" i="1"/>
  <c r="BN99" i="1" s="1"/>
  <c r="BN127" i="1" s="1"/>
  <c r="BP289" i="1"/>
  <c r="BP225" i="1"/>
  <c r="BT318" i="1"/>
  <c r="BU272" i="1"/>
  <c r="CR8" i="1"/>
  <c r="CQ11" i="1"/>
  <c r="CQ14" i="1" s="1"/>
  <c r="CC205" i="1"/>
  <c r="CC178" i="1"/>
  <c r="BY452" i="1"/>
  <c r="BY442" i="1"/>
  <c r="BY506" i="1"/>
  <c r="BY579" i="1" s="1"/>
  <c r="BY588" i="1" s="1"/>
  <c r="CB242" i="1"/>
  <c r="CB269" i="1"/>
  <c r="BX515" i="1"/>
  <c r="BX525" i="1"/>
  <c r="BX632" i="1" s="1"/>
  <c r="BY470" i="1"/>
  <c r="BY497" i="1"/>
  <c r="CC214" i="1"/>
  <c r="CC160" i="1"/>
  <c r="CC150" i="1"/>
  <c r="CA296" i="1"/>
  <c r="CA360" i="1"/>
  <c r="CA306" i="1"/>
  <c r="CA351" i="1"/>
  <c r="CA324" i="1"/>
  <c r="CC196" i="1"/>
  <c r="CC169" i="1"/>
  <c r="BZ424" i="1"/>
  <c r="BZ397" i="1"/>
  <c r="BZ388" i="1"/>
  <c r="BZ415" i="1"/>
  <c r="CB287" i="1"/>
  <c r="CB233" i="1"/>
  <c r="CB223" i="1"/>
  <c r="BY461" i="1"/>
  <c r="BY488" i="1"/>
  <c r="CA342" i="1"/>
  <c r="CA315" i="1"/>
  <c r="CB251" i="1"/>
  <c r="CB278" i="1"/>
  <c r="BZ433" i="1"/>
  <c r="BZ379" i="1"/>
  <c r="BZ369" i="1"/>
  <c r="CC186" i="1"/>
  <c r="CC259" i="1" s="1"/>
  <c r="CC332" i="1" s="1"/>
  <c r="CC405" i="1" s="1"/>
  <c r="CC478" i="1" s="1"/>
  <c r="CC551" i="1" s="1"/>
  <c r="CC597" i="1" s="1"/>
  <c r="CC140" i="1"/>
  <c r="CC47" i="1"/>
  <c r="CC75" i="1" s="1"/>
  <c r="CC103" i="1" s="1"/>
  <c r="CC131" i="1" s="1"/>
  <c r="CC66" i="1"/>
  <c r="CC94" i="1" s="1"/>
  <c r="CC122" i="1" s="1"/>
  <c r="BX496" i="1"/>
  <c r="BX469" i="1"/>
  <c r="BY387" i="1"/>
  <c r="BY414" i="1"/>
  <c r="BX487" i="1"/>
  <c r="BX460" i="1"/>
  <c r="BY423" i="1"/>
  <c r="BY396" i="1"/>
  <c r="BZ341" i="1"/>
  <c r="BZ314" i="1"/>
  <c r="BY432" i="1"/>
  <c r="BY378" i="1"/>
  <c r="BY368" i="1"/>
  <c r="BW514" i="1"/>
  <c r="BW524" i="1"/>
  <c r="BW631" i="1" s="1"/>
  <c r="CB168" i="1"/>
  <c r="CB195" i="1"/>
  <c r="CB213" i="1"/>
  <c r="CB159" i="1"/>
  <c r="CB149" i="1"/>
  <c r="CA232" i="1"/>
  <c r="CA222" i="1"/>
  <c r="CA286" i="1"/>
  <c r="CA277" i="1"/>
  <c r="CA250" i="1"/>
  <c r="BZ350" i="1"/>
  <c r="BZ323" i="1"/>
  <c r="BZ359" i="1"/>
  <c r="BZ305" i="1"/>
  <c r="BZ295" i="1"/>
  <c r="BX505" i="1"/>
  <c r="BX578" i="1" s="1"/>
  <c r="BX587" i="1" s="1"/>
  <c r="BX451" i="1"/>
  <c r="BX441" i="1"/>
  <c r="CB177" i="1"/>
  <c r="CB204" i="1"/>
  <c r="CA268" i="1"/>
  <c r="CA241" i="1"/>
  <c r="BI326" i="1"/>
  <c r="BI353" i="1"/>
  <c r="BJ253" i="1"/>
  <c r="BJ280" i="1"/>
  <c r="BJ271" i="1"/>
  <c r="BJ244" i="1"/>
  <c r="BG463" i="1"/>
  <c r="BG490" i="1"/>
  <c r="BG536" i="1" s="1"/>
  <c r="BK171" i="1"/>
  <c r="BK198" i="1"/>
  <c r="BL69" i="1"/>
  <c r="BL97" i="1" s="1"/>
  <c r="BL125" i="1" s="1"/>
  <c r="BL50" i="1"/>
  <c r="BL78" i="1" s="1"/>
  <c r="BL106" i="1" s="1"/>
  <c r="BL134" i="1" s="1"/>
  <c r="BH399" i="1"/>
  <c r="BH426" i="1"/>
  <c r="BK180" i="1"/>
  <c r="BK207" i="1"/>
  <c r="BG499" i="1"/>
  <c r="BG545" i="1" s="1"/>
  <c r="BG472" i="1"/>
  <c r="BH390" i="1"/>
  <c r="BH417" i="1"/>
  <c r="BI317" i="1"/>
  <c r="BI344" i="1"/>
  <c r="BK291" i="1"/>
  <c r="BK227" i="1"/>
  <c r="BK237" i="1" s="1"/>
  <c r="BH492" i="1"/>
  <c r="BH538" i="1" s="1"/>
  <c r="BH465" i="1"/>
  <c r="BL154" i="1"/>
  <c r="BL164" i="1" s="1"/>
  <c r="BL218" i="1"/>
  <c r="BJ355" i="1"/>
  <c r="BJ328" i="1"/>
  <c r="BH501" i="1"/>
  <c r="BH547" i="1" s="1"/>
  <c r="BH474" i="1"/>
  <c r="BK273" i="1"/>
  <c r="BK246" i="1"/>
  <c r="BI392" i="1"/>
  <c r="BI419" i="1"/>
  <c r="BK282" i="1"/>
  <c r="BK255" i="1"/>
  <c r="BI437" i="1"/>
  <c r="BI373" i="1"/>
  <c r="BI383" i="1" s="1"/>
  <c r="BU9" i="1"/>
  <c r="BT12" i="1"/>
  <c r="BT15" i="1" s="1"/>
  <c r="BH510" i="1"/>
  <c r="BH519" i="1" s="1"/>
  <c r="BH529" i="1" s="1"/>
  <c r="BH636" i="1" s="1"/>
  <c r="BH446" i="1"/>
  <c r="BH456" i="1" s="1"/>
  <c r="BJ300" i="1"/>
  <c r="BJ310" i="1" s="1"/>
  <c r="BJ364" i="1"/>
  <c r="BJ319" i="1"/>
  <c r="BJ346" i="1"/>
  <c r="BL173" i="1"/>
  <c r="BL200" i="1"/>
  <c r="BI401" i="1"/>
  <c r="BI428" i="1"/>
  <c r="BL182" i="1"/>
  <c r="BL209" i="1"/>
  <c r="BY543" i="1" l="1"/>
  <c r="BY570" i="1"/>
  <c r="BY616" i="1" s="1"/>
  <c r="BY650" i="1" s="1"/>
  <c r="BY534" i="1"/>
  <c r="BY561" i="1"/>
  <c r="BY607" i="1" s="1"/>
  <c r="BY641" i="1" s="1"/>
  <c r="BX542" i="1"/>
  <c r="BX569" i="1"/>
  <c r="BX615" i="1" s="1"/>
  <c r="BX649" i="1" s="1"/>
  <c r="BX533" i="1"/>
  <c r="BX560" i="1"/>
  <c r="BX606" i="1" s="1"/>
  <c r="BX640" i="1" s="1"/>
  <c r="BU354" i="1"/>
  <c r="BT400" i="1"/>
  <c r="BU352" i="1"/>
  <c r="BU325" i="1"/>
  <c r="BT60" i="1"/>
  <c r="BT88" i="1" s="1"/>
  <c r="BT116" i="1" s="1"/>
  <c r="BU32" i="1"/>
  <c r="BM198" i="1"/>
  <c r="BM171" i="1"/>
  <c r="BP362" i="1"/>
  <c r="BP298" i="1"/>
  <c r="BM246" i="1"/>
  <c r="BM273" i="1"/>
  <c r="BT425" i="1"/>
  <c r="BT398" i="1"/>
  <c r="BV252" i="1"/>
  <c r="BV279" i="1"/>
  <c r="BT407" i="1"/>
  <c r="BT380" i="1"/>
  <c r="BQ389" i="1"/>
  <c r="BQ416" i="1"/>
  <c r="BO435" i="1"/>
  <c r="BO371" i="1"/>
  <c r="BU334" i="1"/>
  <c r="BU307" i="1"/>
  <c r="BW179" i="1"/>
  <c r="BW206" i="1"/>
  <c r="BX133" i="1"/>
  <c r="BM291" i="1"/>
  <c r="BM227" i="1"/>
  <c r="BS498" i="1"/>
  <c r="BS544" i="1" s="1"/>
  <c r="BS471" i="1"/>
  <c r="BW254" i="1"/>
  <c r="BX208" i="1"/>
  <c r="BW161" i="1"/>
  <c r="BW188" i="1"/>
  <c r="BX115" i="1"/>
  <c r="BP98" i="1"/>
  <c r="BP107" i="1"/>
  <c r="BQ89" i="1"/>
  <c r="BV199" i="1"/>
  <c r="BU245" i="1"/>
  <c r="BN173" i="1"/>
  <c r="BN200" i="1"/>
  <c r="BQ225" i="1"/>
  <c r="BQ289" i="1"/>
  <c r="BN154" i="1"/>
  <c r="BN218" i="1"/>
  <c r="BP408" i="1"/>
  <c r="BP381" i="1"/>
  <c r="BN264" i="1"/>
  <c r="BN237" i="1"/>
  <c r="BT537" i="1"/>
  <c r="BU491" i="1"/>
  <c r="BQ49" i="1"/>
  <c r="BP77" i="1"/>
  <c r="BP105" i="1" s="1"/>
  <c r="BV261" i="1"/>
  <c r="BV234" i="1"/>
  <c r="BT163" i="1"/>
  <c r="BU117" i="1"/>
  <c r="BT126" i="1"/>
  <c r="BT172" i="1" s="1"/>
  <c r="BT135" i="1"/>
  <c r="BT181" i="1" s="1"/>
  <c r="BV345" i="1"/>
  <c r="BU391" i="1"/>
  <c r="BN182" i="1"/>
  <c r="BN209" i="1"/>
  <c r="BU327" i="1"/>
  <c r="BV281" i="1"/>
  <c r="BO33" i="1"/>
  <c r="BN42" i="1"/>
  <c r="BN51" i="1" s="1"/>
  <c r="BN444" i="1"/>
  <c r="BN508" i="1"/>
  <c r="BN517" i="1" s="1"/>
  <c r="BM282" i="1"/>
  <c r="BM255" i="1"/>
  <c r="BO481" i="1"/>
  <c r="BO527" i="1" s="1"/>
  <c r="BO634" i="1" s="1"/>
  <c r="BO454" i="1"/>
  <c r="BS270" i="1"/>
  <c r="BS243" i="1"/>
  <c r="BR343" i="1"/>
  <c r="BR316" i="1"/>
  <c r="BP489" i="1"/>
  <c r="BP535" i="1" s="1"/>
  <c r="BP462" i="1"/>
  <c r="BM337" i="1"/>
  <c r="BM310" i="1"/>
  <c r="BV546" i="1"/>
  <c r="BW500" i="1"/>
  <c r="BQ34" i="1"/>
  <c r="BP62" i="1"/>
  <c r="BP90" i="1" s="1"/>
  <c r="BP118" i="1" s="1"/>
  <c r="BP43" i="1"/>
  <c r="BU318" i="1"/>
  <c r="BV272" i="1"/>
  <c r="BP40" i="1"/>
  <c r="BP68" i="1" s="1"/>
  <c r="BP96" i="1" s="1"/>
  <c r="BQ31" i="1"/>
  <c r="BP59" i="1"/>
  <c r="BP87" i="1" s="1"/>
  <c r="BP61" i="1"/>
  <c r="BO79" i="1"/>
  <c r="BO70" i="1"/>
  <c r="BO41" i="1"/>
  <c r="BN69" i="1"/>
  <c r="BN97" i="1" s="1"/>
  <c r="BN125" i="1" s="1"/>
  <c r="BN50" i="1"/>
  <c r="BN78" i="1" s="1"/>
  <c r="BN106" i="1" s="1"/>
  <c r="BN134" i="1" s="1"/>
  <c r="BR216" i="1"/>
  <c r="BR152" i="1"/>
  <c r="BU124" i="1"/>
  <c r="BT170" i="1"/>
  <c r="BT197" i="1"/>
  <c r="BO145" i="1"/>
  <c r="BO191" i="1"/>
  <c r="BO164" i="1"/>
  <c r="BO52" i="1"/>
  <c r="BO80" i="1" s="1"/>
  <c r="BO108" i="1" s="1"/>
  <c r="BO136" i="1" s="1"/>
  <c r="BO71" i="1"/>
  <c r="BO99" i="1" s="1"/>
  <c r="BO127" i="1" s="1"/>
  <c r="BQ335" i="1"/>
  <c r="BQ308" i="1"/>
  <c r="BS143" i="1"/>
  <c r="BS189" i="1"/>
  <c r="BS162" i="1"/>
  <c r="BM180" i="1"/>
  <c r="BM207" i="1"/>
  <c r="BR262" i="1"/>
  <c r="BR235" i="1"/>
  <c r="BS480" i="1"/>
  <c r="BS526" i="1" s="1"/>
  <c r="BS633" i="1" s="1"/>
  <c r="BS453" i="1"/>
  <c r="CS8" i="1"/>
  <c r="CR11" i="1"/>
  <c r="CR14" i="1" s="1"/>
  <c r="CA388" i="1"/>
  <c r="CA415" i="1"/>
  <c r="BZ497" i="1"/>
  <c r="BZ470" i="1"/>
  <c r="BY515" i="1"/>
  <c r="BY525" i="1"/>
  <c r="BY632" i="1" s="1"/>
  <c r="CC242" i="1"/>
  <c r="CC269" i="1"/>
  <c r="CC287" i="1"/>
  <c r="CC233" i="1"/>
  <c r="CC223" i="1"/>
  <c r="CB315" i="1"/>
  <c r="CB342" i="1"/>
  <c r="BZ442" i="1"/>
  <c r="BZ452" i="1"/>
  <c r="BZ506" i="1"/>
  <c r="BZ579" i="1" s="1"/>
  <c r="BZ588" i="1" s="1"/>
  <c r="CB324" i="1"/>
  <c r="CB351" i="1"/>
  <c r="CB296" i="1"/>
  <c r="CB360" i="1"/>
  <c r="CB306" i="1"/>
  <c r="CA397" i="1"/>
  <c r="CA424" i="1"/>
  <c r="CA379" i="1"/>
  <c r="CA433" i="1"/>
  <c r="CA369" i="1"/>
  <c r="BZ488" i="1"/>
  <c r="BZ461" i="1"/>
  <c r="CC278" i="1"/>
  <c r="CC251" i="1"/>
  <c r="BZ378" i="1"/>
  <c r="BZ368" i="1"/>
  <c r="BZ432" i="1"/>
  <c r="BZ423" i="1"/>
  <c r="BZ396" i="1"/>
  <c r="CB286" i="1"/>
  <c r="CB232" i="1"/>
  <c r="CB222" i="1"/>
  <c r="CA341" i="1"/>
  <c r="CA314" i="1"/>
  <c r="CB268" i="1"/>
  <c r="CB241" i="1"/>
  <c r="CA323" i="1"/>
  <c r="CA350" i="1"/>
  <c r="CC195" i="1"/>
  <c r="CC168" i="1"/>
  <c r="CB250" i="1"/>
  <c r="CB277" i="1"/>
  <c r="BY496" i="1"/>
  <c r="BY469" i="1"/>
  <c r="CC204" i="1"/>
  <c r="CC177" i="1"/>
  <c r="BY487" i="1"/>
  <c r="BY460" i="1"/>
  <c r="BZ414" i="1"/>
  <c r="BZ387" i="1"/>
  <c r="BX524" i="1"/>
  <c r="BX631" i="1" s="1"/>
  <c r="BX514" i="1"/>
  <c r="CA359" i="1"/>
  <c r="CA305" i="1"/>
  <c r="CA295" i="1"/>
  <c r="CC149" i="1"/>
  <c r="CC159" i="1"/>
  <c r="CC213" i="1"/>
  <c r="BY441" i="1"/>
  <c r="BY505" i="1"/>
  <c r="BY578" i="1" s="1"/>
  <c r="BY587" i="1" s="1"/>
  <c r="BY451" i="1"/>
  <c r="BI390" i="1"/>
  <c r="BI417" i="1"/>
  <c r="BH499" i="1"/>
  <c r="BH545" i="1" s="1"/>
  <c r="BH472" i="1"/>
  <c r="BK280" i="1"/>
  <c r="BK253" i="1"/>
  <c r="BJ317" i="1"/>
  <c r="BJ344" i="1"/>
  <c r="BH463" i="1"/>
  <c r="BH490" i="1"/>
  <c r="BH536" i="1" s="1"/>
  <c r="BL207" i="1"/>
  <c r="BL180" i="1"/>
  <c r="BJ353" i="1"/>
  <c r="BJ326" i="1"/>
  <c r="BL198" i="1"/>
  <c r="BL171" i="1"/>
  <c r="BK244" i="1"/>
  <c r="BK271" i="1"/>
  <c r="BI399" i="1"/>
  <c r="BI426" i="1"/>
  <c r="BJ401" i="1"/>
  <c r="BJ428" i="1"/>
  <c r="BJ419" i="1"/>
  <c r="BJ392" i="1"/>
  <c r="BL227" i="1"/>
  <c r="BL237" i="1" s="1"/>
  <c r="BL291" i="1"/>
  <c r="BU12" i="1"/>
  <c r="BV9" i="1"/>
  <c r="BI446" i="1"/>
  <c r="BI456" i="1" s="1"/>
  <c r="BI510" i="1"/>
  <c r="BI519" i="1" s="1"/>
  <c r="BI529" i="1" s="1"/>
  <c r="BI636" i="1" s="1"/>
  <c r="BK319" i="1"/>
  <c r="BK346" i="1"/>
  <c r="BL282" i="1"/>
  <c r="BL255" i="1"/>
  <c r="BJ373" i="1"/>
  <c r="BJ383" i="1" s="1"/>
  <c r="BJ437" i="1"/>
  <c r="BK355" i="1"/>
  <c r="BK328" i="1"/>
  <c r="BI501" i="1"/>
  <c r="BI547" i="1" s="1"/>
  <c r="BI474" i="1"/>
  <c r="BI465" i="1"/>
  <c r="BI492" i="1"/>
  <c r="BI538" i="1" s="1"/>
  <c r="BL246" i="1"/>
  <c r="BL273" i="1"/>
  <c r="BK300" i="1"/>
  <c r="BK310" i="1" s="1"/>
  <c r="BK364" i="1"/>
  <c r="BZ534" i="1" l="1"/>
  <c r="BZ561" i="1"/>
  <c r="BZ607" i="1" s="1"/>
  <c r="BZ641" i="1" s="1"/>
  <c r="BZ543" i="1"/>
  <c r="BZ570" i="1"/>
  <c r="BZ616" i="1" s="1"/>
  <c r="BZ650" i="1" s="1"/>
  <c r="BY533" i="1"/>
  <c r="BY560" i="1"/>
  <c r="BY606" i="1" s="1"/>
  <c r="BY640" i="1" s="1"/>
  <c r="BY542" i="1"/>
  <c r="BY569" i="1"/>
  <c r="BY615" i="1" s="1"/>
  <c r="BY649" i="1" s="1"/>
  <c r="BO182" i="1"/>
  <c r="BO209" i="1"/>
  <c r="BM355" i="1"/>
  <c r="BM328" i="1"/>
  <c r="BP481" i="1"/>
  <c r="BP527" i="1" s="1"/>
  <c r="BP634" i="1" s="1"/>
  <c r="BP454" i="1"/>
  <c r="BX161" i="1"/>
  <c r="BX188" i="1"/>
  <c r="BY115" i="1"/>
  <c r="BM346" i="1"/>
  <c r="BM319" i="1"/>
  <c r="BO444" i="1"/>
  <c r="BO508" i="1"/>
  <c r="BO517" i="1" s="1"/>
  <c r="BM253" i="1"/>
  <c r="BM280" i="1"/>
  <c r="BV334" i="1"/>
  <c r="BV307" i="1"/>
  <c r="BM244" i="1"/>
  <c r="BM271" i="1"/>
  <c r="BV124" i="1"/>
  <c r="BU197" i="1"/>
  <c r="BU170" i="1"/>
  <c r="BS262" i="1"/>
  <c r="BS235" i="1"/>
  <c r="BN282" i="1"/>
  <c r="BN255" i="1"/>
  <c r="BU537" i="1"/>
  <c r="BV491" i="1"/>
  <c r="BT480" i="1"/>
  <c r="BT526" i="1" s="1"/>
  <c r="BT633" i="1" s="1"/>
  <c r="BT453" i="1"/>
  <c r="BT189" i="1"/>
  <c r="BT143" i="1"/>
  <c r="BT162" i="1"/>
  <c r="BU407" i="1"/>
  <c r="BU380" i="1"/>
  <c r="BP371" i="1"/>
  <c r="BP435" i="1"/>
  <c r="BR31" i="1"/>
  <c r="BQ40" i="1"/>
  <c r="BQ68" i="1" s="1"/>
  <c r="BQ96" i="1" s="1"/>
  <c r="BQ59" i="1"/>
  <c r="BQ87" i="1" s="1"/>
  <c r="BQ489" i="1"/>
  <c r="BQ535" i="1" s="1"/>
  <c r="BQ462" i="1"/>
  <c r="BW281" i="1"/>
  <c r="BV327" i="1"/>
  <c r="BN246" i="1"/>
  <c r="BN273" i="1"/>
  <c r="BR416" i="1"/>
  <c r="BR389" i="1"/>
  <c r="BR49" i="1"/>
  <c r="BQ77" i="1"/>
  <c r="BQ105" i="1" s="1"/>
  <c r="BS216" i="1"/>
  <c r="BS152" i="1"/>
  <c r="BS316" i="1"/>
  <c r="BS343" i="1"/>
  <c r="BV245" i="1"/>
  <c r="BW199" i="1"/>
  <c r="BM364" i="1"/>
  <c r="BM300" i="1"/>
  <c r="BV352" i="1"/>
  <c r="BV325" i="1"/>
  <c r="BU163" i="1"/>
  <c r="BU126" i="1"/>
  <c r="BU172" i="1" s="1"/>
  <c r="BU135" i="1"/>
  <c r="BU181" i="1" s="1"/>
  <c r="BV117" i="1"/>
  <c r="BO264" i="1"/>
  <c r="BO237" i="1"/>
  <c r="BR335" i="1"/>
  <c r="BR308" i="1"/>
  <c r="BW272" i="1"/>
  <c r="BV318" i="1"/>
  <c r="BR289" i="1"/>
  <c r="BR225" i="1"/>
  <c r="BN180" i="1"/>
  <c r="BN207" i="1"/>
  <c r="BP191" i="1"/>
  <c r="BP145" i="1"/>
  <c r="BP164" i="1"/>
  <c r="BQ107" i="1"/>
  <c r="BR89" i="1"/>
  <c r="BQ98" i="1"/>
  <c r="BX179" i="1"/>
  <c r="BX206" i="1"/>
  <c r="BY133" i="1"/>
  <c r="BU398" i="1"/>
  <c r="BU425" i="1"/>
  <c r="BN291" i="1"/>
  <c r="BN227" i="1"/>
  <c r="BQ61" i="1"/>
  <c r="BP79" i="1"/>
  <c r="BP70" i="1"/>
  <c r="BO218" i="1"/>
  <c r="BO154" i="1"/>
  <c r="BX254" i="1"/>
  <c r="BY208" i="1"/>
  <c r="BT270" i="1"/>
  <c r="BT243" i="1"/>
  <c r="BP33" i="1"/>
  <c r="BO42" i="1"/>
  <c r="BO51" i="1" s="1"/>
  <c r="BP52" i="1"/>
  <c r="BP80" i="1" s="1"/>
  <c r="BP108" i="1" s="1"/>
  <c r="BP136" i="1" s="1"/>
  <c r="BP71" i="1"/>
  <c r="BP99" i="1" s="1"/>
  <c r="BP127" i="1" s="1"/>
  <c r="BQ408" i="1"/>
  <c r="BQ381" i="1"/>
  <c r="BQ62" i="1"/>
  <c r="BQ90" i="1" s="1"/>
  <c r="BQ118" i="1" s="1"/>
  <c r="BQ43" i="1"/>
  <c r="BR34" i="1"/>
  <c r="BV391" i="1"/>
  <c r="BW345" i="1"/>
  <c r="BN337" i="1"/>
  <c r="BN310" i="1"/>
  <c r="BW252" i="1"/>
  <c r="BW279" i="1"/>
  <c r="BW261" i="1"/>
  <c r="BW234" i="1"/>
  <c r="BM410" i="1"/>
  <c r="BM383" i="1"/>
  <c r="BQ362" i="1"/>
  <c r="BQ298" i="1"/>
  <c r="BV32" i="1"/>
  <c r="BU60" i="1"/>
  <c r="BU88" i="1" s="1"/>
  <c r="BU116" i="1" s="1"/>
  <c r="BN198" i="1"/>
  <c r="BN171" i="1"/>
  <c r="BO173" i="1"/>
  <c r="BO200" i="1"/>
  <c r="BO69" i="1"/>
  <c r="BO97" i="1" s="1"/>
  <c r="BO125" i="1" s="1"/>
  <c r="BP41" i="1"/>
  <c r="BO50" i="1"/>
  <c r="BO78" i="1" s="1"/>
  <c r="BO106" i="1" s="1"/>
  <c r="BO134" i="1" s="1"/>
  <c r="BW546" i="1"/>
  <c r="BX500" i="1"/>
  <c r="BT471" i="1"/>
  <c r="BT498" i="1"/>
  <c r="BT544" i="1" s="1"/>
  <c r="BU400" i="1"/>
  <c r="BV354" i="1"/>
  <c r="CT8" i="1"/>
  <c r="CS11" i="1"/>
  <c r="CS14" i="1" s="1"/>
  <c r="CA497" i="1"/>
  <c r="CA470" i="1"/>
  <c r="CC360" i="1"/>
  <c r="CC306" i="1"/>
  <c r="CC296" i="1"/>
  <c r="CC351" i="1"/>
  <c r="CC324" i="1"/>
  <c r="CB388" i="1"/>
  <c r="CB415" i="1"/>
  <c r="BZ525" i="1"/>
  <c r="BZ632" i="1" s="1"/>
  <c r="BZ515" i="1"/>
  <c r="CA442" i="1"/>
  <c r="CA452" i="1"/>
  <c r="CA506" i="1"/>
  <c r="CA579" i="1" s="1"/>
  <c r="CA588" i="1" s="1"/>
  <c r="CC342" i="1"/>
  <c r="CC315" i="1"/>
  <c r="CB433" i="1"/>
  <c r="CB379" i="1"/>
  <c r="CB369" i="1"/>
  <c r="CB424" i="1"/>
  <c r="CB397" i="1"/>
  <c r="CA461" i="1"/>
  <c r="CA488" i="1"/>
  <c r="CC241" i="1"/>
  <c r="CC268" i="1"/>
  <c r="CB295" i="1"/>
  <c r="CB359" i="1"/>
  <c r="CB305" i="1"/>
  <c r="CA378" i="1"/>
  <c r="CA368" i="1"/>
  <c r="CA432" i="1"/>
  <c r="CC277" i="1"/>
  <c r="CC250" i="1"/>
  <c r="BY514" i="1"/>
  <c r="BY524" i="1"/>
  <c r="BY631" i="1" s="1"/>
  <c r="BZ469" i="1"/>
  <c r="BZ496" i="1"/>
  <c r="CB314" i="1"/>
  <c r="CB341" i="1"/>
  <c r="BZ441" i="1"/>
  <c r="BZ505" i="1"/>
  <c r="BZ578" i="1" s="1"/>
  <c r="BZ587" i="1" s="1"/>
  <c r="BZ451" i="1"/>
  <c r="CA396" i="1"/>
  <c r="CA423" i="1"/>
  <c r="CC286" i="1"/>
  <c r="CC232" i="1"/>
  <c r="CC222" i="1"/>
  <c r="CB350" i="1"/>
  <c r="CB323" i="1"/>
  <c r="BZ460" i="1"/>
  <c r="BZ487" i="1"/>
  <c r="CA414" i="1"/>
  <c r="CA387" i="1"/>
  <c r="BU15" i="1"/>
  <c r="BL244" i="1"/>
  <c r="BL271" i="1"/>
  <c r="BJ426" i="1"/>
  <c r="BJ399" i="1"/>
  <c r="BK353" i="1"/>
  <c r="BK326" i="1"/>
  <c r="BJ417" i="1"/>
  <c r="BJ390" i="1"/>
  <c r="BI472" i="1"/>
  <c r="BI499" i="1"/>
  <c r="BI545" i="1" s="1"/>
  <c r="BL253" i="1"/>
  <c r="BL280" i="1"/>
  <c r="BI463" i="1"/>
  <c r="BI490" i="1"/>
  <c r="BI536" i="1" s="1"/>
  <c r="BK317" i="1"/>
  <c r="BK344" i="1"/>
  <c r="BJ446" i="1"/>
  <c r="BJ456" i="1" s="1"/>
  <c r="BJ510" i="1"/>
  <c r="BJ519" i="1" s="1"/>
  <c r="BJ529" i="1" s="1"/>
  <c r="BJ636" i="1" s="1"/>
  <c r="BL300" i="1"/>
  <c r="BL310" i="1" s="1"/>
  <c r="BL364" i="1"/>
  <c r="BW9" i="1"/>
  <c r="AM23" i="1" s="1"/>
  <c r="BV12" i="1"/>
  <c r="BV15" i="1" s="1"/>
  <c r="BJ492" i="1"/>
  <c r="BJ538" i="1" s="1"/>
  <c r="BJ465" i="1"/>
  <c r="BJ501" i="1"/>
  <c r="BJ547" i="1" s="1"/>
  <c r="BJ474" i="1"/>
  <c r="BL319" i="1"/>
  <c r="BL346" i="1"/>
  <c r="BL355" i="1"/>
  <c r="BL328" i="1"/>
  <c r="BK392" i="1"/>
  <c r="BK419" i="1"/>
  <c r="BK437" i="1"/>
  <c r="BK373" i="1"/>
  <c r="BK383" i="1" s="1"/>
  <c r="BK401" i="1"/>
  <c r="BK428" i="1"/>
  <c r="CA543" i="1" l="1"/>
  <c r="CA570" i="1"/>
  <c r="CA616" i="1" s="1"/>
  <c r="CA650" i="1" s="1"/>
  <c r="CA534" i="1"/>
  <c r="CA561" i="1"/>
  <c r="CA607" i="1" s="1"/>
  <c r="CA641" i="1" s="1"/>
  <c r="BZ533" i="1"/>
  <c r="BZ560" i="1"/>
  <c r="BZ606" i="1" s="1"/>
  <c r="BZ640" i="1" s="1"/>
  <c r="BZ542" i="1"/>
  <c r="BZ569" i="1"/>
  <c r="BZ615" i="1" s="1"/>
  <c r="BZ649" i="1" s="1"/>
  <c r="AL665" i="1"/>
  <c r="AD118" i="1" s="1"/>
  <c r="BW354" i="1"/>
  <c r="BV400" i="1"/>
  <c r="BN271" i="1"/>
  <c r="BN244" i="1"/>
  <c r="BN410" i="1"/>
  <c r="BN383" i="1"/>
  <c r="BU189" i="1"/>
  <c r="BU143" i="1"/>
  <c r="BU162" i="1"/>
  <c r="BX345" i="1"/>
  <c r="BW391" i="1"/>
  <c r="BT316" i="1"/>
  <c r="BT343" i="1"/>
  <c r="BY206" i="1"/>
  <c r="BY179" i="1"/>
  <c r="BZ133" i="1"/>
  <c r="BR362" i="1"/>
  <c r="BR298" i="1"/>
  <c r="BV425" i="1"/>
  <c r="BV398" i="1"/>
  <c r="BR489" i="1"/>
  <c r="BR535" i="1" s="1"/>
  <c r="BR462" i="1"/>
  <c r="BS335" i="1"/>
  <c r="BS308" i="1"/>
  <c r="BN319" i="1"/>
  <c r="BN346" i="1"/>
  <c r="BX261" i="1"/>
  <c r="BX234" i="1"/>
  <c r="BO207" i="1"/>
  <c r="BO180" i="1"/>
  <c r="BM483" i="1"/>
  <c r="BM529" i="1" s="1"/>
  <c r="BM636" i="1" s="1"/>
  <c r="BM456" i="1"/>
  <c r="BS416" i="1"/>
  <c r="BS389" i="1"/>
  <c r="BW318" i="1"/>
  <c r="BX272" i="1"/>
  <c r="BX546" i="1"/>
  <c r="BY500" i="1"/>
  <c r="BV170" i="1"/>
  <c r="BV197" i="1"/>
  <c r="BW124" i="1"/>
  <c r="BR107" i="1"/>
  <c r="BS89" i="1"/>
  <c r="BR98" i="1"/>
  <c r="BR408" i="1"/>
  <c r="BR381" i="1"/>
  <c r="BP50" i="1"/>
  <c r="BP78" i="1" s="1"/>
  <c r="BP106" i="1" s="1"/>
  <c r="BP134" i="1" s="1"/>
  <c r="BQ41" i="1"/>
  <c r="BP69" i="1"/>
  <c r="BP97" i="1" s="1"/>
  <c r="BP125" i="1" s="1"/>
  <c r="BQ481" i="1"/>
  <c r="BQ527" i="1" s="1"/>
  <c r="BQ634" i="1" s="1"/>
  <c r="BQ454" i="1"/>
  <c r="BO337" i="1"/>
  <c r="BO310" i="1"/>
  <c r="BZ208" i="1"/>
  <c r="BY254" i="1"/>
  <c r="BM437" i="1"/>
  <c r="BM373" i="1"/>
  <c r="BT216" i="1"/>
  <c r="BT152" i="1"/>
  <c r="BT262" i="1"/>
  <c r="BT235" i="1"/>
  <c r="BO171" i="1"/>
  <c r="BO198" i="1"/>
  <c r="BW334" i="1"/>
  <c r="BW307" i="1"/>
  <c r="BP200" i="1"/>
  <c r="BP173" i="1"/>
  <c r="BQ79" i="1"/>
  <c r="BR61" i="1"/>
  <c r="BQ70" i="1"/>
  <c r="BP218" i="1"/>
  <c r="BP154" i="1"/>
  <c r="BV163" i="1"/>
  <c r="BW117" i="1"/>
  <c r="BV126" i="1"/>
  <c r="BV172" i="1" s="1"/>
  <c r="BV135" i="1"/>
  <c r="BV181" i="1" s="1"/>
  <c r="BV537" i="1"/>
  <c r="BW491" i="1"/>
  <c r="BV407" i="1"/>
  <c r="BV380" i="1"/>
  <c r="BW32" i="1"/>
  <c r="BV60" i="1"/>
  <c r="BV88" i="1" s="1"/>
  <c r="BV116" i="1" s="1"/>
  <c r="BM392" i="1"/>
  <c r="BM419" i="1"/>
  <c r="BQ435" i="1"/>
  <c r="BQ371" i="1"/>
  <c r="BX199" i="1"/>
  <c r="BW245" i="1"/>
  <c r="BQ145" i="1"/>
  <c r="BQ191" i="1"/>
  <c r="BQ164" i="1"/>
  <c r="BO246" i="1"/>
  <c r="BO273" i="1"/>
  <c r="BP209" i="1"/>
  <c r="BP182" i="1"/>
  <c r="BP264" i="1"/>
  <c r="BP237" i="1"/>
  <c r="BS289" i="1"/>
  <c r="BS225" i="1"/>
  <c r="BM353" i="1"/>
  <c r="BM326" i="1"/>
  <c r="BM428" i="1"/>
  <c r="BM401" i="1"/>
  <c r="BU480" i="1"/>
  <c r="BU526" i="1" s="1"/>
  <c r="BU633" i="1" s="1"/>
  <c r="BU453" i="1"/>
  <c r="BU270" i="1"/>
  <c r="BU243" i="1"/>
  <c r="BQ52" i="1"/>
  <c r="BQ80" i="1" s="1"/>
  <c r="BQ108" i="1" s="1"/>
  <c r="BQ136" i="1" s="1"/>
  <c r="BQ71" i="1"/>
  <c r="BQ99" i="1" s="1"/>
  <c r="BQ127" i="1" s="1"/>
  <c r="BO291" i="1"/>
  <c r="BO227" i="1"/>
  <c r="BX281" i="1"/>
  <c r="BW327" i="1"/>
  <c r="BW325" i="1"/>
  <c r="BW352" i="1"/>
  <c r="BN300" i="1"/>
  <c r="BN364" i="1"/>
  <c r="BN280" i="1"/>
  <c r="BN253" i="1"/>
  <c r="BR40" i="1"/>
  <c r="BR68" i="1" s="1"/>
  <c r="BR96" i="1" s="1"/>
  <c r="BR59" i="1"/>
  <c r="BR87" i="1" s="1"/>
  <c r="BS31" i="1"/>
  <c r="BO282" i="1"/>
  <c r="BO255" i="1"/>
  <c r="BX252" i="1"/>
  <c r="BX279" i="1"/>
  <c r="BR62" i="1"/>
  <c r="BR90" i="1" s="1"/>
  <c r="BR118" i="1" s="1"/>
  <c r="BS34" i="1"/>
  <c r="BR43" i="1"/>
  <c r="BY161" i="1"/>
  <c r="BY188" i="1"/>
  <c r="BZ115" i="1"/>
  <c r="BM344" i="1"/>
  <c r="BM317" i="1"/>
  <c r="BP42" i="1"/>
  <c r="BP51" i="1" s="1"/>
  <c r="BQ33" i="1"/>
  <c r="BU498" i="1"/>
  <c r="BU544" i="1" s="1"/>
  <c r="BU471" i="1"/>
  <c r="BS49" i="1"/>
  <c r="BR77" i="1"/>
  <c r="BR105" i="1" s="1"/>
  <c r="BP508" i="1"/>
  <c r="BP517" i="1" s="1"/>
  <c r="BP444" i="1"/>
  <c r="BN355" i="1"/>
  <c r="BN328" i="1"/>
  <c r="CU8" i="1"/>
  <c r="CT11" i="1"/>
  <c r="CT14" i="1" s="1"/>
  <c r="CC415" i="1"/>
  <c r="CC388" i="1"/>
  <c r="CA515" i="1"/>
  <c r="CA525" i="1"/>
  <c r="CA632" i="1" s="1"/>
  <c r="CB470" i="1"/>
  <c r="CB497" i="1"/>
  <c r="CC433" i="1"/>
  <c r="CC379" i="1"/>
  <c r="CC369" i="1"/>
  <c r="CC424" i="1"/>
  <c r="CC397" i="1"/>
  <c r="CB442" i="1"/>
  <c r="CB506" i="1"/>
  <c r="CB579" i="1" s="1"/>
  <c r="CB588" i="1" s="1"/>
  <c r="CB452" i="1"/>
  <c r="CB461" i="1"/>
  <c r="CB488" i="1"/>
  <c r="CA469" i="1"/>
  <c r="CA496" i="1"/>
  <c r="CA505" i="1"/>
  <c r="CA578" i="1" s="1"/>
  <c r="CA587" i="1" s="1"/>
  <c r="CA451" i="1"/>
  <c r="CA441" i="1"/>
  <c r="CC305" i="1"/>
  <c r="CC295" i="1"/>
  <c r="CC359" i="1"/>
  <c r="CB432" i="1"/>
  <c r="CB378" i="1"/>
  <c r="CB368" i="1"/>
  <c r="CA487" i="1"/>
  <c r="CA460" i="1"/>
  <c r="CB414" i="1"/>
  <c r="CB387" i="1"/>
  <c r="BZ524" i="1"/>
  <c r="BZ631" i="1" s="1"/>
  <c r="BZ514" i="1"/>
  <c r="CC314" i="1"/>
  <c r="CC341" i="1"/>
  <c r="CB396" i="1"/>
  <c r="CB423" i="1"/>
  <c r="CC350" i="1"/>
  <c r="CC323" i="1"/>
  <c r="AN665" i="1"/>
  <c r="AF118" i="1" s="1"/>
  <c r="AM665" i="1"/>
  <c r="AE118" i="1" s="1"/>
  <c r="AD114" i="1"/>
  <c r="AD112" i="1"/>
  <c r="BK417" i="1"/>
  <c r="BK390" i="1"/>
  <c r="BJ490" i="1"/>
  <c r="BJ536" i="1" s="1"/>
  <c r="AM663" i="1" s="1"/>
  <c r="BJ463" i="1"/>
  <c r="BK426" i="1"/>
  <c r="BK399" i="1"/>
  <c r="BL326" i="1"/>
  <c r="BL353" i="1"/>
  <c r="BJ472" i="1"/>
  <c r="BJ499" i="1"/>
  <c r="BJ545" i="1" s="1"/>
  <c r="BL344" i="1"/>
  <c r="BL317" i="1"/>
  <c r="BK465" i="1"/>
  <c r="BK492" i="1"/>
  <c r="BK538" i="1" s="1"/>
  <c r="BL401" i="1"/>
  <c r="BL428" i="1"/>
  <c r="BK474" i="1"/>
  <c r="BK501" i="1"/>
  <c r="BK547" i="1" s="1"/>
  <c r="BL392" i="1"/>
  <c r="BL419" i="1"/>
  <c r="BL437" i="1"/>
  <c r="BL373" i="1"/>
  <c r="BL383" i="1" s="1"/>
  <c r="BW12" i="1"/>
  <c r="BX9" i="1"/>
  <c r="BK446" i="1"/>
  <c r="BK456" i="1" s="1"/>
  <c r="BK510" i="1"/>
  <c r="BK519" i="1" s="1"/>
  <c r="BK529" i="1" s="1"/>
  <c r="BK636" i="1" s="1"/>
  <c r="AD116" i="1" l="1"/>
  <c r="AD117" i="1" s="1"/>
  <c r="CB543" i="1"/>
  <c r="CB570" i="1"/>
  <c r="CB616" i="1" s="1"/>
  <c r="CB650" i="1" s="1"/>
  <c r="CB534" i="1"/>
  <c r="CB561" i="1"/>
  <c r="CB607" i="1" s="1"/>
  <c r="CB641" i="1" s="1"/>
  <c r="CA542" i="1"/>
  <c r="CA569" i="1"/>
  <c r="CA615" i="1" s="1"/>
  <c r="CA649" i="1" s="1"/>
  <c r="CA533" i="1"/>
  <c r="CA560" i="1"/>
  <c r="CA606" i="1" s="1"/>
  <c r="CA640" i="1" s="1"/>
  <c r="BP207" i="1"/>
  <c r="BP180" i="1"/>
  <c r="BZ161" i="1"/>
  <c r="CA115" i="1"/>
  <c r="BZ188" i="1"/>
  <c r="BQ209" i="1"/>
  <c r="BQ182" i="1"/>
  <c r="BP337" i="1"/>
  <c r="BP310" i="1"/>
  <c r="BM465" i="1"/>
  <c r="BM492" i="1"/>
  <c r="BM538" i="1" s="1"/>
  <c r="BT335" i="1"/>
  <c r="BT308" i="1"/>
  <c r="BR41" i="1"/>
  <c r="BQ50" i="1"/>
  <c r="BQ78" i="1" s="1"/>
  <c r="BQ106" i="1" s="1"/>
  <c r="BQ134" i="1" s="1"/>
  <c r="BQ69" i="1"/>
  <c r="BQ97" i="1" s="1"/>
  <c r="BQ125" i="1" s="1"/>
  <c r="BX318" i="1"/>
  <c r="BY272" i="1"/>
  <c r="BN428" i="1"/>
  <c r="BN401" i="1"/>
  <c r="BU316" i="1"/>
  <c r="BU343" i="1"/>
  <c r="BT289" i="1"/>
  <c r="BT225" i="1"/>
  <c r="BY345" i="1"/>
  <c r="BX391" i="1"/>
  <c r="BR71" i="1"/>
  <c r="BR99" i="1" s="1"/>
  <c r="BR127" i="1" s="1"/>
  <c r="BR52" i="1"/>
  <c r="BR80" i="1" s="1"/>
  <c r="BR108" i="1" s="1"/>
  <c r="BR136" i="1" s="1"/>
  <c r="BR79" i="1"/>
  <c r="BS61" i="1"/>
  <c r="BR70" i="1"/>
  <c r="BU216" i="1"/>
  <c r="BU152" i="1"/>
  <c r="BR191" i="1"/>
  <c r="BR145" i="1"/>
  <c r="BR164" i="1"/>
  <c r="BT89" i="1"/>
  <c r="BS98" i="1"/>
  <c r="BS107" i="1"/>
  <c r="BU262" i="1"/>
  <c r="BU235" i="1"/>
  <c r="BX352" i="1"/>
  <c r="BX325" i="1"/>
  <c r="CA208" i="1"/>
  <c r="BZ254" i="1"/>
  <c r="BQ154" i="1"/>
  <c r="BQ218" i="1"/>
  <c r="BW170" i="1"/>
  <c r="BX124" i="1"/>
  <c r="BW197" i="1"/>
  <c r="BO253" i="1"/>
  <c r="BO280" i="1"/>
  <c r="BR435" i="1"/>
  <c r="BR371" i="1"/>
  <c r="BN483" i="1"/>
  <c r="BN529" i="1" s="1"/>
  <c r="BN636" i="1" s="1"/>
  <c r="BN456" i="1"/>
  <c r="BP291" i="1"/>
  <c r="BP227" i="1"/>
  <c r="BP255" i="1"/>
  <c r="BP282" i="1"/>
  <c r="BO319" i="1"/>
  <c r="BO346" i="1"/>
  <c r="BS489" i="1"/>
  <c r="BS535" i="1" s="1"/>
  <c r="BS462" i="1"/>
  <c r="BW398" i="1"/>
  <c r="BW425" i="1"/>
  <c r="BV480" i="1"/>
  <c r="BV526" i="1" s="1"/>
  <c r="BV633" i="1" s="1"/>
  <c r="BV453" i="1"/>
  <c r="BV471" i="1"/>
  <c r="BV498" i="1"/>
  <c r="BV544" i="1" s="1"/>
  <c r="BM501" i="1"/>
  <c r="BM547" i="1" s="1"/>
  <c r="BM474" i="1"/>
  <c r="BR33" i="1"/>
  <c r="BQ42" i="1"/>
  <c r="BQ51" i="1" s="1"/>
  <c r="BY281" i="1"/>
  <c r="BX327" i="1"/>
  <c r="BM426" i="1"/>
  <c r="BM399" i="1"/>
  <c r="BW407" i="1"/>
  <c r="BW380" i="1"/>
  <c r="BO410" i="1"/>
  <c r="BO383" i="1"/>
  <c r="BV270" i="1"/>
  <c r="BV243" i="1"/>
  <c r="BZ179" i="1"/>
  <c r="BZ206" i="1"/>
  <c r="CA133" i="1"/>
  <c r="BN353" i="1"/>
  <c r="BN326" i="1"/>
  <c r="BX32" i="1"/>
  <c r="BW60" i="1"/>
  <c r="BW88" i="1" s="1"/>
  <c r="BW116" i="1" s="1"/>
  <c r="BR481" i="1"/>
  <c r="BR527" i="1" s="1"/>
  <c r="BR634" i="1" s="1"/>
  <c r="BR454" i="1"/>
  <c r="BS62" i="1"/>
  <c r="BS90" i="1" s="1"/>
  <c r="BS118" i="1" s="1"/>
  <c r="BT34" i="1"/>
  <c r="BS43" i="1"/>
  <c r="BQ264" i="1"/>
  <c r="BQ237" i="1"/>
  <c r="BP246" i="1"/>
  <c r="BP273" i="1"/>
  <c r="BO328" i="1"/>
  <c r="BO355" i="1"/>
  <c r="BX245" i="1"/>
  <c r="BY199" i="1"/>
  <c r="BO244" i="1"/>
  <c r="BO271" i="1"/>
  <c r="BX334" i="1"/>
  <c r="BX307" i="1"/>
  <c r="BN344" i="1"/>
  <c r="BN317" i="1"/>
  <c r="BM446" i="1"/>
  <c r="BM510" i="1"/>
  <c r="BM519" i="1" s="1"/>
  <c r="BX491" i="1"/>
  <c r="BW537" i="1"/>
  <c r="BT31" i="1"/>
  <c r="BS40" i="1"/>
  <c r="BS68" i="1" s="1"/>
  <c r="BS96" i="1" s="1"/>
  <c r="BS59" i="1"/>
  <c r="BS87" i="1" s="1"/>
  <c r="BO300" i="1"/>
  <c r="BO364" i="1"/>
  <c r="BS298" i="1"/>
  <c r="BS362" i="1"/>
  <c r="BW163" i="1"/>
  <c r="BX117" i="1"/>
  <c r="BW135" i="1"/>
  <c r="BW181" i="1" s="1"/>
  <c r="BW126" i="1"/>
  <c r="BW172" i="1" s="1"/>
  <c r="BY546" i="1"/>
  <c r="BZ500" i="1"/>
  <c r="BN392" i="1"/>
  <c r="BN419" i="1"/>
  <c r="BY279" i="1"/>
  <c r="BY252" i="1"/>
  <c r="BY261" i="1"/>
  <c r="BY234" i="1"/>
  <c r="BS408" i="1"/>
  <c r="BS381" i="1"/>
  <c r="BV143" i="1"/>
  <c r="BV189" i="1"/>
  <c r="BV162" i="1"/>
  <c r="BN373" i="1"/>
  <c r="BN437" i="1"/>
  <c r="BT49" i="1"/>
  <c r="BS77" i="1"/>
  <c r="BS105" i="1" s="1"/>
  <c r="BM417" i="1"/>
  <c r="BM390" i="1"/>
  <c r="BQ200" i="1"/>
  <c r="BQ173" i="1"/>
  <c r="BQ508" i="1"/>
  <c r="BQ517" i="1" s="1"/>
  <c r="BQ444" i="1"/>
  <c r="BP171" i="1"/>
  <c r="BP198" i="1"/>
  <c r="BT416" i="1"/>
  <c r="BT389" i="1"/>
  <c r="BW400" i="1"/>
  <c r="BX354" i="1"/>
  <c r="CV8" i="1"/>
  <c r="CU11" i="1"/>
  <c r="CU14" i="1" s="1"/>
  <c r="CB525" i="1"/>
  <c r="CB632" i="1" s="1"/>
  <c r="CB515" i="1"/>
  <c r="CC452" i="1"/>
  <c r="CC506" i="1"/>
  <c r="CC579" i="1" s="1"/>
  <c r="CC588" i="1" s="1"/>
  <c r="CC442" i="1"/>
  <c r="CC470" i="1"/>
  <c r="CC497" i="1"/>
  <c r="CC461" i="1"/>
  <c r="CC488" i="1"/>
  <c r="CB460" i="1"/>
  <c r="CB487" i="1"/>
  <c r="CB496" i="1"/>
  <c r="CB469" i="1"/>
  <c r="CC414" i="1"/>
  <c r="CC387" i="1"/>
  <c r="CA524" i="1"/>
  <c r="CA631" i="1" s="1"/>
  <c r="CA514" i="1"/>
  <c r="CC432" i="1"/>
  <c r="CC378" i="1"/>
  <c r="CC368" i="1"/>
  <c r="CC423" i="1"/>
  <c r="CC396" i="1"/>
  <c r="CB505" i="1"/>
  <c r="CB578" i="1" s="1"/>
  <c r="CB587" i="1" s="1"/>
  <c r="CB441" i="1"/>
  <c r="CB451" i="1"/>
  <c r="AN663" i="1"/>
  <c r="BW15" i="1"/>
  <c r="AO23" i="1" s="1"/>
  <c r="AF112" i="1" s="1"/>
  <c r="AN23" i="1"/>
  <c r="BL426" i="1"/>
  <c r="BL399" i="1"/>
  <c r="BK472" i="1"/>
  <c r="BK499" i="1"/>
  <c r="BK545" i="1" s="1"/>
  <c r="BL417" i="1"/>
  <c r="BL390" i="1"/>
  <c r="BK463" i="1"/>
  <c r="BK490" i="1"/>
  <c r="BK536" i="1" s="1"/>
  <c r="BY9" i="1"/>
  <c r="BX12" i="1"/>
  <c r="BX15" i="1" s="1"/>
  <c r="BL465" i="1"/>
  <c r="BL492" i="1"/>
  <c r="BL538" i="1" s="1"/>
  <c r="BL501" i="1"/>
  <c r="BL547" i="1" s="1"/>
  <c r="BL474" i="1"/>
  <c r="BL446" i="1"/>
  <c r="BL456" i="1" s="1"/>
  <c r="BL510" i="1"/>
  <c r="BL519" i="1" s="1"/>
  <c r="BL529" i="1" s="1"/>
  <c r="BL636" i="1" s="1"/>
  <c r="CC534" i="1" l="1"/>
  <c r="CC561" i="1"/>
  <c r="CC607" i="1" s="1"/>
  <c r="CC641" i="1" s="1"/>
  <c r="CC543" i="1"/>
  <c r="CC570" i="1"/>
  <c r="CC616" i="1" s="1"/>
  <c r="CC650" i="1" s="1"/>
  <c r="CB542" i="1"/>
  <c r="CB569" i="1"/>
  <c r="CB615" i="1" s="1"/>
  <c r="CB649" i="1" s="1"/>
  <c r="CB533" i="1"/>
  <c r="CB560" i="1"/>
  <c r="CB606" i="1" s="1"/>
  <c r="CB640" i="1" s="1"/>
  <c r="BP364" i="1"/>
  <c r="BP300" i="1"/>
  <c r="BY334" i="1"/>
  <c r="BY307" i="1"/>
  <c r="BS71" i="1"/>
  <c r="BS99" i="1" s="1"/>
  <c r="BS127" i="1" s="1"/>
  <c r="BS52" i="1"/>
  <c r="BS80" i="1" s="1"/>
  <c r="BS108" i="1" s="1"/>
  <c r="BS136" i="1" s="1"/>
  <c r="BP328" i="1"/>
  <c r="BP355" i="1"/>
  <c r="BT408" i="1"/>
  <c r="BT381" i="1"/>
  <c r="BS145" i="1"/>
  <c r="BS191" i="1"/>
  <c r="BS164" i="1"/>
  <c r="BR264" i="1"/>
  <c r="BR237" i="1"/>
  <c r="BP410" i="1"/>
  <c r="BP383" i="1"/>
  <c r="BM490" i="1"/>
  <c r="BM536" i="1" s="1"/>
  <c r="BM463" i="1"/>
  <c r="BO437" i="1"/>
  <c r="BO373" i="1"/>
  <c r="BX407" i="1"/>
  <c r="BX380" i="1"/>
  <c r="BT43" i="1"/>
  <c r="BT62" i="1"/>
  <c r="BT90" i="1" s="1"/>
  <c r="BT118" i="1" s="1"/>
  <c r="BU34" i="1"/>
  <c r="BV343" i="1"/>
  <c r="BV316" i="1"/>
  <c r="BQ227" i="1"/>
  <c r="BQ291" i="1"/>
  <c r="BR218" i="1"/>
  <c r="BR154" i="1"/>
  <c r="BT298" i="1"/>
  <c r="BT362" i="1"/>
  <c r="BY325" i="1"/>
  <c r="BY352" i="1"/>
  <c r="BT77" i="1"/>
  <c r="BT105" i="1" s="1"/>
  <c r="BU49" i="1"/>
  <c r="BN510" i="1"/>
  <c r="BN519" i="1" s="1"/>
  <c r="BN446" i="1"/>
  <c r="BT462" i="1"/>
  <c r="BT489" i="1"/>
  <c r="BT535" i="1" s="1"/>
  <c r="BU31" i="1"/>
  <c r="BT59" i="1"/>
  <c r="BT87" i="1" s="1"/>
  <c r="BT40" i="1"/>
  <c r="BT68" i="1" s="1"/>
  <c r="BT96" i="1" s="1"/>
  <c r="BW480" i="1"/>
  <c r="BW526" i="1" s="1"/>
  <c r="BW633" i="1" s="1"/>
  <c r="BW453" i="1"/>
  <c r="BN474" i="1"/>
  <c r="BN501" i="1"/>
  <c r="BN547" i="1" s="1"/>
  <c r="BP271" i="1"/>
  <c r="BP244" i="1"/>
  <c r="BW498" i="1"/>
  <c r="BW544" i="1" s="1"/>
  <c r="BW471" i="1"/>
  <c r="BV262" i="1"/>
  <c r="BV235" i="1"/>
  <c r="BX537" i="1"/>
  <c r="BY491" i="1"/>
  <c r="BM499" i="1"/>
  <c r="BM545" i="1" s="1"/>
  <c r="BM472" i="1"/>
  <c r="BR444" i="1"/>
  <c r="BR508" i="1"/>
  <c r="BR517" i="1" s="1"/>
  <c r="BZ261" i="1"/>
  <c r="BZ234" i="1"/>
  <c r="BY245" i="1"/>
  <c r="BZ199" i="1"/>
  <c r="BU225" i="1"/>
  <c r="BU289" i="1"/>
  <c r="BX425" i="1"/>
  <c r="BX398" i="1"/>
  <c r="BS70" i="1"/>
  <c r="BS79" i="1"/>
  <c r="BT61" i="1"/>
  <c r="BV152" i="1"/>
  <c r="BV216" i="1"/>
  <c r="BP319" i="1"/>
  <c r="BP346" i="1"/>
  <c r="BN426" i="1"/>
  <c r="BN399" i="1"/>
  <c r="BO353" i="1"/>
  <c r="BO326" i="1"/>
  <c r="BU335" i="1"/>
  <c r="BU308" i="1"/>
  <c r="BR209" i="1"/>
  <c r="BR182" i="1"/>
  <c r="BQ198" i="1"/>
  <c r="BQ171" i="1"/>
  <c r="CA161" i="1"/>
  <c r="CA188" i="1"/>
  <c r="CB115" i="1"/>
  <c r="BU416" i="1"/>
  <c r="BU389" i="1"/>
  <c r="BO483" i="1"/>
  <c r="BO529" i="1" s="1"/>
  <c r="BO636" i="1" s="1"/>
  <c r="BO456" i="1"/>
  <c r="CA254" i="1"/>
  <c r="CB208" i="1"/>
  <c r="BZ546" i="1"/>
  <c r="CA500" i="1"/>
  <c r="BX163" i="1"/>
  <c r="BY117" i="1"/>
  <c r="BX126" i="1"/>
  <c r="BX172" i="1" s="1"/>
  <c r="BX135" i="1"/>
  <c r="BX181" i="1" s="1"/>
  <c r="CB133" i="1"/>
  <c r="CA179" i="1"/>
  <c r="CA206" i="1"/>
  <c r="BY327" i="1"/>
  <c r="BZ281" i="1"/>
  <c r="BR200" i="1"/>
  <c r="BR173" i="1"/>
  <c r="BQ180" i="1"/>
  <c r="BQ207" i="1"/>
  <c r="BX400" i="1"/>
  <c r="BY354" i="1"/>
  <c r="BO344" i="1"/>
  <c r="BO317" i="1"/>
  <c r="BN465" i="1"/>
  <c r="BN492" i="1"/>
  <c r="BN538" i="1" s="1"/>
  <c r="BY32" i="1"/>
  <c r="BX60" i="1"/>
  <c r="BX88" i="1" s="1"/>
  <c r="BX116" i="1" s="1"/>
  <c r="BQ255" i="1"/>
  <c r="BQ282" i="1"/>
  <c r="BS481" i="1"/>
  <c r="BS527" i="1" s="1"/>
  <c r="BS634" i="1" s="1"/>
  <c r="BS454" i="1"/>
  <c r="BZ279" i="1"/>
  <c r="BZ252" i="1"/>
  <c r="BO419" i="1"/>
  <c r="BO392" i="1"/>
  <c r="BW243" i="1"/>
  <c r="BW270" i="1"/>
  <c r="BR69" i="1"/>
  <c r="BR97" i="1" s="1"/>
  <c r="BR125" i="1" s="1"/>
  <c r="BR50" i="1"/>
  <c r="BR78" i="1" s="1"/>
  <c r="BR106" i="1" s="1"/>
  <c r="BR134" i="1" s="1"/>
  <c r="BS41" i="1"/>
  <c r="BW143" i="1"/>
  <c r="BW189" i="1"/>
  <c r="BW162" i="1"/>
  <c r="BO401" i="1"/>
  <c r="BO428" i="1"/>
  <c r="BY318" i="1"/>
  <c r="BZ272" i="1"/>
  <c r="BQ246" i="1"/>
  <c r="BQ273" i="1"/>
  <c r="BS371" i="1"/>
  <c r="BS435" i="1"/>
  <c r="BN417" i="1"/>
  <c r="BN390" i="1"/>
  <c r="BQ337" i="1"/>
  <c r="BQ310" i="1"/>
  <c r="BR42" i="1"/>
  <c r="BR51" i="1" s="1"/>
  <c r="BS33" i="1"/>
  <c r="BX170" i="1"/>
  <c r="BX197" i="1"/>
  <c r="BY124" i="1"/>
  <c r="BT107" i="1"/>
  <c r="BT98" i="1"/>
  <c r="BU89" i="1"/>
  <c r="BZ345" i="1"/>
  <c r="BY391" i="1"/>
  <c r="BP253" i="1"/>
  <c r="BP280" i="1"/>
  <c r="CW8" i="1"/>
  <c r="CV11" i="1"/>
  <c r="CV14" i="1" s="1"/>
  <c r="CC525" i="1"/>
  <c r="CC632" i="1" s="1"/>
  <c r="CC515" i="1"/>
  <c r="CC496" i="1"/>
  <c r="CC469" i="1"/>
  <c r="CB524" i="1"/>
  <c r="CB631" i="1" s="1"/>
  <c r="CB514" i="1"/>
  <c r="CC460" i="1"/>
  <c r="CC487" i="1"/>
  <c r="CC505" i="1"/>
  <c r="CC578" i="1" s="1"/>
  <c r="CC587" i="1" s="1"/>
  <c r="CC441" i="1"/>
  <c r="CC451" i="1"/>
  <c r="AE112" i="1"/>
  <c r="AE116" i="1" s="1"/>
  <c r="AE117" i="1" s="1"/>
  <c r="AB174" i="1"/>
  <c r="C3" i="1" s="1"/>
  <c r="E36" i="1" s="1"/>
  <c r="AF116" i="1"/>
  <c r="BL490" i="1"/>
  <c r="BL536" i="1" s="1"/>
  <c r="BL463" i="1"/>
  <c r="BL472" i="1"/>
  <c r="BL499" i="1"/>
  <c r="BL545" i="1" s="1"/>
  <c r="BY12" i="1"/>
  <c r="BY15" i="1" s="1"/>
  <c r="BZ9" i="1"/>
  <c r="CC542" i="1" l="1"/>
  <c r="CC569" i="1"/>
  <c r="CC615" i="1" s="1"/>
  <c r="CC649" i="1" s="1"/>
  <c r="CC533" i="1"/>
  <c r="CC560" i="1"/>
  <c r="CC606" i="1" s="1"/>
  <c r="CC640" i="1" s="1"/>
  <c r="BY425" i="1"/>
  <c r="BY398" i="1"/>
  <c r="CA345" i="1"/>
  <c r="BZ391" i="1"/>
  <c r="BR282" i="1"/>
  <c r="BR255" i="1"/>
  <c r="BR207" i="1"/>
  <c r="BR180" i="1"/>
  <c r="BT435" i="1"/>
  <c r="BT371" i="1"/>
  <c r="BR198" i="1"/>
  <c r="BR171" i="1"/>
  <c r="BW343" i="1"/>
  <c r="BW316" i="1"/>
  <c r="BR291" i="1"/>
  <c r="BR227" i="1"/>
  <c r="BU61" i="1"/>
  <c r="BT70" i="1"/>
  <c r="BT79" i="1"/>
  <c r="BT52" i="1"/>
  <c r="BT80" i="1" s="1"/>
  <c r="BT108" i="1" s="1"/>
  <c r="BT136" i="1" s="1"/>
  <c r="BT71" i="1"/>
  <c r="BT99" i="1" s="1"/>
  <c r="BT127" i="1" s="1"/>
  <c r="BN463" i="1"/>
  <c r="BN490" i="1"/>
  <c r="BN536" i="1" s="1"/>
  <c r="BX189" i="1"/>
  <c r="BX143" i="1"/>
  <c r="BX162" i="1"/>
  <c r="BZ327" i="1"/>
  <c r="CA281" i="1"/>
  <c r="BX480" i="1"/>
  <c r="BX526" i="1" s="1"/>
  <c r="BX633" i="1" s="1"/>
  <c r="BX453" i="1"/>
  <c r="BY60" i="1"/>
  <c r="BY88" i="1" s="1"/>
  <c r="BY116" i="1" s="1"/>
  <c r="BZ32" i="1"/>
  <c r="BU408" i="1"/>
  <c r="BU381" i="1"/>
  <c r="BP401" i="1"/>
  <c r="BP428" i="1"/>
  <c r="BU59" i="1"/>
  <c r="BU87" i="1" s="1"/>
  <c r="BV31" i="1"/>
  <c r="BU40" i="1"/>
  <c r="BU68" i="1" s="1"/>
  <c r="BU96" i="1" s="1"/>
  <c r="BN499" i="1"/>
  <c r="BN545" i="1" s="1"/>
  <c r="BN472" i="1"/>
  <c r="BS173" i="1"/>
  <c r="BS200" i="1"/>
  <c r="BQ355" i="1"/>
  <c r="BQ328" i="1"/>
  <c r="CB254" i="1"/>
  <c r="CC208" i="1"/>
  <c r="CC254" i="1" s="1"/>
  <c r="BS42" i="1"/>
  <c r="BS51" i="1" s="1"/>
  <c r="BT33" i="1"/>
  <c r="BO501" i="1"/>
  <c r="BO547" i="1" s="1"/>
  <c r="BO474" i="1"/>
  <c r="BY400" i="1"/>
  <c r="BZ354" i="1"/>
  <c r="CA261" i="1"/>
  <c r="CA234" i="1"/>
  <c r="BP419" i="1"/>
  <c r="BP392" i="1"/>
  <c r="BP483" i="1"/>
  <c r="BP529" i="1" s="1"/>
  <c r="BP636" i="1" s="1"/>
  <c r="BP456" i="1"/>
  <c r="BW152" i="1"/>
  <c r="BW216" i="1"/>
  <c r="BT41" i="1"/>
  <c r="BS50" i="1"/>
  <c r="BS78" i="1" s="1"/>
  <c r="BS106" i="1" s="1"/>
  <c r="BS134" i="1" s="1"/>
  <c r="BS69" i="1"/>
  <c r="BS97" i="1" s="1"/>
  <c r="BS125" i="1" s="1"/>
  <c r="BS218" i="1"/>
  <c r="BS154" i="1"/>
  <c r="BV89" i="1"/>
  <c r="BU98" i="1"/>
  <c r="BU107" i="1"/>
  <c r="BY537" i="1"/>
  <c r="BZ491" i="1"/>
  <c r="BO446" i="1"/>
  <c r="BO510" i="1"/>
  <c r="BO519" i="1" s="1"/>
  <c r="BY197" i="1"/>
  <c r="BZ124" i="1"/>
  <c r="BY170" i="1"/>
  <c r="BU362" i="1"/>
  <c r="BU298" i="1"/>
  <c r="BX270" i="1"/>
  <c r="BX243" i="1"/>
  <c r="BZ318" i="1"/>
  <c r="CA272" i="1"/>
  <c r="CC133" i="1"/>
  <c r="CB179" i="1"/>
  <c r="CB206" i="1"/>
  <c r="BU489" i="1"/>
  <c r="BU535" i="1" s="1"/>
  <c r="BU462" i="1"/>
  <c r="BV335" i="1"/>
  <c r="BV308" i="1"/>
  <c r="BS182" i="1"/>
  <c r="BS209" i="1"/>
  <c r="CB161" i="1"/>
  <c r="CC115" i="1"/>
  <c r="CB188" i="1"/>
  <c r="BV389" i="1"/>
  <c r="BV416" i="1"/>
  <c r="BY407" i="1"/>
  <c r="BY380" i="1"/>
  <c r="BO492" i="1"/>
  <c r="BO538" i="1" s="1"/>
  <c r="BO465" i="1"/>
  <c r="BZ245" i="1"/>
  <c r="CA199" i="1"/>
  <c r="BP353" i="1"/>
  <c r="BP326" i="1"/>
  <c r="BQ253" i="1"/>
  <c r="BQ280" i="1"/>
  <c r="BV289" i="1"/>
  <c r="BV225" i="1"/>
  <c r="BZ334" i="1"/>
  <c r="BZ307" i="1"/>
  <c r="BP317" i="1"/>
  <c r="BP344" i="1"/>
  <c r="BU77" i="1"/>
  <c r="BU105" i="1" s="1"/>
  <c r="BV49" i="1"/>
  <c r="BV34" i="1"/>
  <c r="BU62" i="1"/>
  <c r="BU90" i="1" s="1"/>
  <c r="BU118" i="1" s="1"/>
  <c r="BU43" i="1"/>
  <c r="BR337" i="1"/>
  <c r="BR310" i="1"/>
  <c r="BS264" i="1"/>
  <c r="BS237" i="1"/>
  <c r="BR273" i="1"/>
  <c r="BR246" i="1"/>
  <c r="BS508" i="1"/>
  <c r="BS517" i="1" s="1"/>
  <c r="BS444" i="1"/>
  <c r="BT481" i="1"/>
  <c r="BT527" i="1" s="1"/>
  <c r="BT634" i="1" s="1"/>
  <c r="BT454" i="1"/>
  <c r="BQ346" i="1"/>
  <c r="BQ319" i="1"/>
  <c r="CA252" i="1"/>
  <c r="CA279" i="1"/>
  <c r="BX498" i="1"/>
  <c r="BX544" i="1" s="1"/>
  <c r="BX471" i="1"/>
  <c r="BO426" i="1"/>
  <c r="BO399" i="1"/>
  <c r="BQ364" i="1"/>
  <c r="BQ300" i="1"/>
  <c r="BO417" i="1"/>
  <c r="BO390" i="1"/>
  <c r="BZ352" i="1"/>
  <c r="BZ325" i="1"/>
  <c r="BY163" i="1"/>
  <c r="BZ117" i="1"/>
  <c r="BY126" i="1"/>
  <c r="BY172" i="1" s="1"/>
  <c r="BY135" i="1"/>
  <c r="BY181" i="1" s="1"/>
  <c r="BQ410" i="1"/>
  <c r="BQ383" i="1"/>
  <c r="BW262" i="1"/>
  <c r="BW235" i="1"/>
  <c r="CA546" i="1"/>
  <c r="CB500" i="1"/>
  <c r="BQ244" i="1"/>
  <c r="BQ271" i="1"/>
  <c r="BT145" i="1"/>
  <c r="BT191" i="1"/>
  <c r="BT164" i="1"/>
  <c r="BP373" i="1"/>
  <c r="BP437" i="1"/>
  <c r="CW11" i="1"/>
  <c r="CW14" i="1" s="1"/>
  <c r="CX8" i="1"/>
  <c r="CC524" i="1"/>
  <c r="CC631" i="1" s="1"/>
  <c r="CC514" i="1"/>
  <c r="AB200" i="1"/>
  <c r="AG199" i="1" s="1"/>
  <c r="AB199" i="1"/>
  <c r="AG198" i="1" s="1"/>
  <c r="E43" i="1"/>
  <c r="AB201" i="1"/>
  <c r="AG200" i="1" s="1"/>
  <c r="AB192" i="1"/>
  <c r="AG191" i="1" s="1"/>
  <c r="AB188" i="1"/>
  <c r="AB198" i="1"/>
  <c r="AG197" i="1" s="1"/>
  <c r="AB197" i="1"/>
  <c r="AG196" i="1" s="1"/>
  <c r="AB202" i="1"/>
  <c r="E20" i="1"/>
  <c r="AB203" i="1"/>
  <c r="E29" i="1"/>
  <c r="AB190" i="1"/>
  <c r="AG187" i="1" s="1"/>
  <c r="E38" i="1"/>
  <c r="E39" i="1" s="1"/>
  <c r="F38" i="1" s="1"/>
  <c r="E32" i="1"/>
  <c r="AB195" i="1"/>
  <c r="AG194" i="1" s="1"/>
  <c r="E21" i="1"/>
  <c r="AB191" i="1"/>
  <c r="AG190" i="1" s="1"/>
  <c r="E44" i="1"/>
  <c r="E24" i="1"/>
  <c r="E31" i="1"/>
  <c r="E37" i="1" s="1"/>
  <c r="E23" i="1"/>
  <c r="E25" i="1"/>
  <c r="E30" i="1"/>
  <c r="E22" i="1"/>
  <c r="E26" i="1"/>
  <c r="F40" i="1"/>
  <c r="AF117" i="1"/>
  <c r="E33" i="1"/>
  <c r="CA9" i="1"/>
  <c r="BZ12" i="1"/>
  <c r="BZ15" i="1" s="1"/>
  <c r="BT264" i="1" l="1"/>
  <c r="BT237" i="1"/>
  <c r="BZ163" i="1"/>
  <c r="CA117" i="1"/>
  <c r="BZ135" i="1"/>
  <c r="BZ181" i="1" s="1"/>
  <c r="BZ126" i="1"/>
  <c r="BZ172" i="1" s="1"/>
  <c r="CA352" i="1"/>
  <c r="CA325" i="1"/>
  <c r="BV298" i="1"/>
  <c r="BV362" i="1"/>
  <c r="CC206" i="1"/>
  <c r="CC179" i="1"/>
  <c r="CA491" i="1"/>
  <c r="BZ537" i="1"/>
  <c r="BR271" i="1"/>
  <c r="BR244" i="1"/>
  <c r="BR410" i="1"/>
  <c r="BR383" i="1"/>
  <c r="BQ401" i="1"/>
  <c r="BQ428" i="1"/>
  <c r="BS255" i="1"/>
  <c r="BS282" i="1"/>
  <c r="BX343" i="1"/>
  <c r="BX316" i="1"/>
  <c r="BV107" i="1"/>
  <c r="BW89" i="1"/>
  <c r="BV98" i="1"/>
  <c r="BY143" i="1"/>
  <c r="BY189" i="1"/>
  <c r="BY162" i="1"/>
  <c r="BR253" i="1"/>
  <c r="BR280" i="1"/>
  <c r="BX262" i="1"/>
  <c r="BX235" i="1"/>
  <c r="BQ353" i="1"/>
  <c r="BQ326" i="1"/>
  <c r="CB261" i="1"/>
  <c r="CB234" i="1"/>
  <c r="BU71" i="1"/>
  <c r="BU99" i="1" s="1"/>
  <c r="BU127" i="1" s="1"/>
  <c r="BU52" i="1"/>
  <c r="BU80" i="1" s="1"/>
  <c r="BU108" i="1" s="1"/>
  <c r="BU136" i="1" s="1"/>
  <c r="CC188" i="1"/>
  <c r="CC161" i="1"/>
  <c r="BT508" i="1"/>
  <c r="BT517" i="1" s="1"/>
  <c r="BT444" i="1"/>
  <c r="BQ419" i="1"/>
  <c r="BQ392" i="1"/>
  <c r="CB546" i="1"/>
  <c r="CC500" i="1"/>
  <c r="CC546" i="1" s="1"/>
  <c r="BW34" i="1"/>
  <c r="BV43" i="1"/>
  <c r="BV62" i="1"/>
  <c r="BV90" i="1" s="1"/>
  <c r="BV118" i="1" s="1"/>
  <c r="BO490" i="1"/>
  <c r="BO536" i="1" s="1"/>
  <c r="BO463" i="1"/>
  <c r="BV77" i="1"/>
  <c r="BV105" i="1" s="1"/>
  <c r="BW49" i="1"/>
  <c r="CA245" i="1"/>
  <c r="CB199" i="1"/>
  <c r="CA334" i="1"/>
  <c r="CA307" i="1"/>
  <c r="CB272" i="1"/>
  <c r="CA318" i="1"/>
  <c r="BU481" i="1"/>
  <c r="BU527" i="1" s="1"/>
  <c r="BU634" i="1" s="1"/>
  <c r="BU454" i="1"/>
  <c r="BZ425" i="1"/>
  <c r="BZ398" i="1"/>
  <c r="BT209" i="1"/>
  <c r="BT182" i="1"/>
  <c r="BU435" i="1"/>
  <c r="BU371" i="1"/>
  <c r="BS227" i="1"/>
  <c r="BS291" i="1"/>
  <c r="CA354" i="1"/>
  <c r="BZ400" i="1"/>
  <c r="BU79" i="1"/>
  <c r="BV61" i="1"/>
  <c r="BU70" i="1"/>
  <c r="BR355" i="1"/>
  <c r="BR328" i="1"/>
  <c r="BS337" i="1"/>
  <c r="BS310" i="1"/>
  <c r="BT154" i="1"/>
  <c r="BT218" i="1"/>
  <c r="BP465" i="1"/>
  <c r="BP492" i="1"/>
  <c r="BP538" i="1" s="1"/>
  <c r="BP426" i="1"/>
  <c r="BP399" i="1"/>
  <c r="BS246" i="1"/>
  <c r="BS273" i="1"/>
  <c r="BW335" i="1"/>
  <c r="BW308" i="1"/>
  <c r="BQ373" i="1"/>
  <c r="BQ437" i="1"/>
  <c r="BP417" i="1"/>
  <c r="BP390" i="1"/>
  <c r="BV408" i="1"/>
  <c r="BV381" i="1"/>
  <c r="BS198" i="1"/>
  <c r="BS171" i="1"/>
  <c r="CA327" i="1"/>
  <c r="CB281" i="1"/>
  <c r="BQ344" i="1"/>
  <c r="BQ317" i="1"/>
  <c r="BU191" i="1"/>
  <c r="BU145" i="1"/>
  <c r="BU164" i="1"/>
  <c r="BZ60" i="1"/>
  <c r="BZ88" i="1" s="1"/>
  <c r="BZ116" i="1" s="1"/>
  <c r="CA32" i="1"/>
  <c r="BZ170" i="1"/>
  <c r="CA124" i="1"/>
  <c r="BZ197" i="1"/>
  <c r="BS207" i="1"/>
  <c r="BS180" i="1"/>
  <c r="BR364" i="1"/>
  <c r="BR300" i="1"/>
  <c r="CB345" i="1"/>
  <c r="CA391" i="1"/>
  <c r="BP501" i="1"/>
  <c r="BP547" i="1" s="1"/>
  <c r="BP474" i="1"/>
  <c r="BV489" i="1"/>
  <c r="BV535" i="1" s="1"/>
  <c r="BV462" i="1"/>
  <c r="BT200" i="1"/>
  <c r="BT173" i="1"/>
  <c r="BP510" i="1"/>
  <c r="BP519" i="1" s="1"/>
  <c r="BP446" i="1"/>
  <c r="BQ483" i="1"/>
  <c r="BQ529" i="1" s="1"/>
  <c r="BQ636" i="1" s="1"/>
  <c r="BQ456" i="1"/>
  <c r="BO499" i="1"/>
  <c r="BO545" i="1" s="1"/>
  <c r="BO472" i="1"/>
  <c r="BR346" i="1"/>
  <c r="BR319" i="1"/>
  <c r="BY270" i="1"/>
  <c r="BY243" i="1"/>
  <c r="BT69" i="1"/>
  <c r="BT97" i="1" s="1"/>
  <c r="BT125" i="1" s="1"/>
  <c r="BU41" i="1"/>
  <c r="BT50" i="1"/>
  <c r="BT78" i="1" s="1"/>
  <c r="BT106" i="1" s="1"/>
  <c r="BT134" i="1" s="1"/>
  <c r="BV40" i="1"/>
  <c r="BV68" i="1" s="1"/>
  <c r="BV96" i="1" s="1"/>
  <c r="BV59" i="1"/>
  <c r="BV87" i="1" s="1"/>
  <c r="BW31" i="1"/>
  <c r="BZ407" i="1"/>
  <c r="BZ380" i="1"/>
  <c r="BY480" i="1"/>
  <c r="BY526" i="1" s="1"/>
  <c r="BY633" i="1" s="1"/>
  <c r="BY453" i="1"/>
  <c r="CB252" i="1"/>
  <c r="CB279" i="1"/>
  <c r="BW289" i="1"/>
  <c r="BW225" i="1"/>
  <c r="BU33" i="1"/>
  <c r="BT42" i="1"/>
  <c r="BT51" i="1" s="1"/>
  <c r="BX152" i="1"/>
  <c r="BX216" i="1"/>
  <c r="BW416" i="1"/>
  <c r="BW389" i="1"/>
  <c r="BY498" i="1"/>
  <c r="BY544" i="1" s="1"/>
  <c r="BY471" i="1"/>
  <c r="CY8" i="1"/>
  <c r="CX11" i="1"/>
  <c r="CX14" i="1" s="1"/>
  <c r="AG201" i="1"/>
  <c r="AG202" i="1" s="1"/>
  <c r="F39" i="1"/>
  <c r="E40" i="1"/>
  <c r="E34" i="1"/>
  <c r="E42" i="1" s="1"/>
  <c r="CA12" i="1"/>
  <c r="CA15" i="1" s="1"/>
  <c r="CB9" i="1"/>
  <c r="BY343" i="1" l="1"/>
  <c r="BY316" i="1"/>
  <c r="CB32" i="1"/>
  <c r="CA60" i="1"/>
  <c r="CA88" i="1" s="1"/>
  <c r="CA116" i="1" s="1"/>
  <c r="BV481" i="1"/>
  <c r="BV527" i="1" s="1"/>
  <c r="BV634" i="1" s="1"/>
  <c r="BV454" i="1"/>
  <c r="BS300" i="1"/>
  <c r="BS364" i="1"/>
  <c r="BQ426" i="1"/>
  <c r="BQ399" i="1"/>
  <c r="BX416" i="1"/>
  <c r="BX389" i="1"/>
  <c r="CC279" i="1"/>
  <c r="CC252" i="1"/>
  <c r="BZ189" i="1"/>
  <c r="BZ143" i="1"/>
  <c r="BZ162" i="1"/>
  <c r="BT291" i="1"/>
  <c r="BT227" i="1"/>
  <c r="CA407" i="1"/>
  <c r="CA380" i="1"/>
  <c r="BS355" i="1"/>
  <c r="BS328" i="1"/>
  <c r="BV435" i="1"/>
  <c r="BV371" i="1"/>
  <c r="BR419" i="1"/>
  <c r="BR392" i="1"/>
  <c r="BQ492" i="1"/>
  <c r="BQ538" i="1" s="1"/>
  <c r="BQ465" i="1"/>
  <c r="BQ510" i="1"/>
  <c r="BQ519" i="1" s="1"/>
  <c r="BQ446" i="1"/>
  <c r="CB391" i="1"/>
  <c r="CC345" i="1"/>
  <c r="CC391" i="1" s="1"/>
  <c r="BR437" i="1"/>
  <c r="BR373" i="1"/>
  <c r="BQ390" i="1"/>
  <c r="BQ417" i="1"/>
  <c r="BW408" i="1"/>
  <c r="BW381" i="1"/>
  <c r="BR428" i="1"/>
  <c r="BR401" i="1"/>
  <c r="CC261" i="1"/>
  <c r="CC234" i="1"/>
  <c r="BY262" i="1"/>
  <c r="BY235" i="1"/>
  <c r="BR483" i="1"/>
  <c r="BR529" i="1" s="1"/>
  <c r="BR636" i="1" s="1"/>
  <c r="BR456" i="1"/>
  <c r="CB325" i="1"/>
  <c r="CB352" i="1"/>
  <c r="CB318" i="1"/>
  <c r="CC272" i="1"/>
  <c r="CC318" i="1" s="1"/>
  <c r="CC199" i="1"/>
  <c r="CC245" i="1" s="1"/>
  <c r="CB245" i="1"/>
  <c r="BQ474" i="1"/>
  <c r="BQ501" i="1"/>
  <c r="BQ547" i="1" s="1"/>
  <c r="BZ480" i="1"/>
  <c r="BZ526" i="1" s="1"/>
  <c r="BZ633" i="1" s="1"/>
  <c r="BZ453" i="1"/>
  <c r="BX289" i="1"/>
  <c r="BX225" i="1"/>
  <c r="BT255" i="1"/>
  <c r="BT282" i="1"/>
  <c r="CC281" i="1"/>
  <c r="CC327" i="1" s="1"/>
  <c r="CB327" i="1"/>
  <c r="BU209" i="1"/>
  <c r="BU182" i="1"/>
  <c r="BT207" i="1"/>
  <c r="BT180" i="1"/>
  <c r="BS280" i="1"/>
  <c r="BS253" i="1"/>
  <c r="BW61" i="1"/>
  <c r="BV70" i="1"/>
  <c r="BV79" i="1"/>
  <c r="BV145" i="1"/>
  <c r="BV191" i="1"/>
  <c r="BV164" i="1"/>
  <c r="BU173" i="1"/>
  <c r="BU200" i="1"/>
  <c r="BR317" i="1"/>
  <c r="BR344" i="1"/>
  <c r="BP490" i="1"/>
  <c r="BP536" i="1" s="1"/>
  <c r="BP463" i="1"/>
  <c r="BX335" i="1"/>
  <c r="BX308" i="1"/>
  <c r="BU154" i="1"/>
  <c r="BU218" i="1"/>
  <c r="BU508" i="1"/>
  <c r="BU517" i="1" s="1"/>
  <c r="BU444" i="1"/>
  <c r="BR326" i="1"/>
  <c r="BR353" i="1"/>
  <c r="BW489" i="1"/>
  <c r="BW535" i="1" s="1"/>
  <c r="BW462" i="1"/>
  <c r="BU264" i="1"/>
  <c r="BU237" i="1"/>
  <c r="BX49" i="1"/>
  <c r="BW77" i="1"/>
  <c r="BW105" i="1" s="1"/>
  <c r="CA425" i="1"/>
  <c r="CA398" i="1"/>
  <c r="BX31" i="1"/>
  <c r="BW40" i="1"/>
  <c r="BW68" i="1" s="1"/>
  <c r="BW96" i="1" s="1"/>
  <c r="BW59" i="1"/>
  <c r="BW87" i="1" s="1"/>
  <c r="BY216" i="1"/>
  <c r="BY152" i="1"/>
  <c r="BV52" i="1"/>
  <c r="BV80" i="1" s="1"/>
  <c r="BV108" i="1" s="1"/>
  <c r="BV136" i="1" s="1"/>
  <c r="BV71" i="1"/>
  <c r="BV99" i="1" s="1"/>
  <c r="BV127" i="1" s="1"/>
  <c r="BW98" i="1"/>
  <c r="BX89" i="1"/>
  <c r="BW107" i="1"/>
  <c r="CB354" i="1"/>
  <c r="CA400" i="1"/>
  <c r="BS410" i="1"/>
  <c r="BS383" i="1"/>
  <c r="BS346" i="1"/>
  <c r="BS319" i="1"/>
  <c r="BZ498" i="1"/>
  <c r="BZ544" i="1" s="1"/>
  <c r="BZ471" i="1"/>
  <c r="CA163" i="1"/>
  <c r="CB117" i="1"/>
  <c r="CA126" i="1"/>
  <c r="CA172" i="1" s="1"/>
  <c r="CA135" i="1"/>
  <c r="CA181" i="1" s="1"/>
  <c r="BV33" i="1"/>
  <c r="BU42" i="1"/>
  <c r="BU51" i="1" s="1"/>
  <c r="BU69" i="1"/>
  <c r="BU97" i="1" s="1"/>
  <c r="BU125" i="1" s="1"/>
  <c r="BV41" i="1"/>
  <c r="BU50" i="1"/>
  <c r="BU78" i="1" s="1"/>
  <c r="BU106" i="1" s="1"/>
  <c r="BU134" i="1" s="1"/>
  <c r="BZ243" i="1"/>
  <c r="BZ270" i="1"/>
  <c r="BW362" i="1"/>
  <c r="BW298" i="1"/>
  <c r="BT198" i="1"/>
  <c r="BT171" i="1"/>
  <c r="BT246" i="1"/>
  <c r="BT273" i="1"/>
  <c r="CB124" i="1"/>
  <c r="CA170" i="1"/>
  <c r="CA197" i="1"/>
  <c r="BS271" i="1"/>
  <c r="BS244" i="1"/>
  <c r="BP499" i="1"/>
  <c r="BP545" i="1" s="1"/>
  <c r="BP472" i="1"/>
  <c r="BW43" i="1"/>
  <c r="BW62" i="1"/>
  <c r="BW90" i="1" s="1"/>
  <c r="BW118" i="1" s="1"/>
  <c r="BX34" i="1"/>
  <c r="CB334" i="1"/>
  <c r="CB307" i="1"/>
  <c r="CA537" i="1"/>
  <c r="CB491" i="1"/>
  <c r="BT337" i="1"/>
  <c r="BT310" i="1"/>
  <c r="CY11" i="1"/>
  <c r="CY14" i="1" s="1"/>
  <c r="CZ8" i="1"/>
  <c r="AC199" i="1"/>
  <c r="AC192" i="1"/>
  <c r="AC195" i="1"/>
  <c r="AC203" i="1"/>
  <c r="AC191" i="1"/>
  <c r="AC197" i="1"/>
  <c r="AC190" i="1"/>
  <c r="AC200" i="1"/>
  <c r="AC201" i="1"/>
  <c r="AC198" i="1"/>
  <c r="CB12" i="1"/>
  <c r="CB15" i="1" s="1"/>
  <c r="CC9" i="1"/>
  <c r="C4" i="1" l="1"/>
  <c r="BW33" i="1"/>
  <c r="BV42" i="1"/>
  <c r="BV51" i="1" s="1"/>
  <c r="CB400" i="1"/>
  <c r="CC354" i="1"/>
  <c r="CC400" i="1" s="1"/>
  <c r="CA498" i="1"/>
  <c r="CA544" i="1" s="1"/>
  <c r="CA471" i="1"/>
  <c r="BV444" i="1"/>
  <c r="BV508" i="1"/>
  <c r="BV517" i="1" s="1"/>
  <c r="CB407" i="1"/>
  <c r="CB380" i="1"/>
  <c r="BX489" i="1"/>
  <c r="BX535" i="1" s="1"/>
  <c r="BX462" i="1"/>
  <c r="BX43" i="1"/>
  <c r="BX62" i="1"/>
  <c r="BX90" i="1" s="1"/>
  <c r="BX118" i="1" s="1"/>
  <c r="BY34" i="1"/>
  <c r="BX107" i="1"/>
  <c r="BY89" i="1"/>
  <c r="BX98" i="1"/>
  <c r="BY49" i="1"/>
  <c r="BX77" i="1"/>
  <c r="BX105" i="1" s="1"/>
  <c r="BX408" i="1"/>
  <c r="BX381" i="1"/>
  <c r="BX61" i="1"/>
  <c r="BW70" i="1"/>
  <c r="BW79" i="1"/>
  <c r="BX362" i="1"/>
  <c r="BX298" i="1"/>
  <c r="BR446" i="1"/>
  <c r="BR510" i="1"/>
  <c r="BR519" i="1" s="1"/>
  <c r="BS428" i="1"/>
  <c r="BS401" i="1"/>
  <c r="CA480" i="1"/>
  <c r="CA526" i="1" s="1"/>
  <c r="CA633" i="1" s="1"/>
  <c r="CA453" i="1"/>
  <c r="BY225" i="1"/>
  <c r="BY289" i="1"/>
  <c r="BS344" i="1"/>
  <c r="BS317" i="1"/>
  <c r="BU207" i="1"/>
  <c r="BU180" i="1"/>
  <c r="BS419" i="1"/>
  <c r="BS392" i="1"/>
  <c r="BU255" i="1"/>
  <c r="BU282" i="1"/>
  <c r="BR501" i="1"/>
  <c r="BR547" i="1" s="1"/>
  <c r="BR474" i="1"/>
  <c r="BZ152" i="1"/>
  <c r="BZ216" i="1"/>
  <c r="CA143" i="1"/>
  <c r="CA189" i="1"/>
  <c r="CA162" i="1"/>
  <c r="BT346" i="1"/>
  <c r="BT319" i="1"/>
  <c r="BT271" i="1"/>
  <c r="BT244" i="1"/>
  <c r="BQ499" i="1"/>
  <c r="BQ545" i="1" s="1"/>
  <c r="BQ472" i="1"/>
  <c r="BW52" i="1"/>
  <c r="BW80" i="1" s="1"/>
  <c r="BW108" i="1" s="1"/>
  <c r="BW136" i="1" s="1"/>
  <c r="BW71" i="1"/>
  <c r="BW99" i="1" s="1"/>
  <c r="BW127" i="1" s="1"/>
  <c r="BV173" i="1"/>
  <c r="BV200" i="1"/>
  <c r="BW435" i="1"/>
  <c r="BW371" i="1"/>
  <c r="BZ316" i="1"/>
  <c r="BZ343" i="1"/>
  <c r="CC334" i="1"/>
  <c r="CC307" i="1"/>
  <c r="BT364" i="1"/>
  <c r="BT300" i="1"/>
  <c r="BR399" i="1"/>
  <c r="BR426" i="1"/>
  <c r="BU246" i="1"/>
  <c r="BU273" i="1"/>
  <c r="BT410" i="1"/>
  <c r="BT383" i="1"/>
  <c r="CA243" i="1"/>
  <c r="CA270" i="1"/>
  <c r="BW41" i="1"/>
  <c r="BV50" i="1"/>
  <c r="BV78" i="1" s="1"/>
  <c r="BV106" i="1" s="1"/>
  <c r="BV134" i="1" s="1"/>
  <c r="BV69" i="1"/>
  <c r="BV97" i="1" s="1"/>
  <c r="BV125" i="1" s="1"/>
  <c r="BZ262" i="1"/>
  <c r="BZ235" i="1"/>
  <c r="CB60" i="1"/>
  <c r="CB88" i="1" s="1"/>
  <c r="CB116" i="1" s="1"/>
  <c r="CC32" i="1"/>
  <c r="CC60" i="1" s="1"/>
  <c r="CC88" i="1" s="1"/>
  <c r="CC116" i="1" s="1"/>
  <c r="BW191" i="1"/>
  <c r="BW145" i="1"/>
  <c r="BW164" i="1"/>
  <c r="CB163" i="1"/>
  <c r="CB126" i="1"/>
  <c r="CB172" i="1" s="1"/>
  <c r="CB135" i="1"/>
  <c r="CB181" i="1" s="1"/>
  <c r="CC117" i="1"/>
  <c r="BU337" i="1"/>
  <c r="BU310" i="1"/>
  <c r="BS326" i="1"/>
  <c r="BS353" i="1"/>
  <c r="BV182" i="1"/>
  <c r="BV209" i="1"/>
  <c r="BR417" i="1"/>
  <c r="BR390" i="1"/>
  <c r="BT253" i="1"/>
  <c r="BT280" i="1"/>
  <c r="CC491" i="1"/>
  <c r="CC537" i="1" s="1"/>
  <c r="CB537" i="1"/>
  <c r="BU171" i="1"/>
  <c r="BU198" i="1"/>
  <c r="BS483" i="1"/>
  <c r="BS529" i="1" s="1"/>
  <c r="BS636" i="1" s="1"/>
  <c r="BS456" i="1"/>
  <c r="BY31" i="1"/>
  <c r="BX40" i="1"/>
  <c r="BX68" i="1" s="1"/>
  <c r="BX96" i="1" s="1"/>
  <c r="BX59" i="1"/>
  <c r="BX87" i="1" s="1"/>
  <c r="BV264" i="1"/>
  <c r="BV237" i="1"/>
  <c r="BW481" i="1"/>
  <c r="BW527" i="1" s="1"/>
  <c r="BW634" i="1" s="1"/>
  <c r="BW454" i="1"/>
  <c r="BR492" i="1"/>
  <c r="BR538" i="1" s="1"/>
  <c r="BR465" i="1"/>
  <c r="BY335" i="1"/>
  <c r="BY308" i="1"/>
  <c r="BS373" i="1"/>
  <c r="BS437" i="1"/>
  <c r="CC124" i="1"/>
  <c r="CB197" i="1"/>
  <c r="CB170" i="1"/>
  <c r="BU291" i="1"/>
  <c r="BU227" i="1"/>
  <c r="BV218" i="1"/>
  <c r="BV154" i="1"/>
  <c r="BT355" i="1"/>
  <c r="BT328" i="1"/>
  <c r="CB425" i="1"/>
  <c r="CB398" i="1"/>
  <c r="BQ463" i="1"/>
  <c r="BQ490" i="1"/>
  <c r="BQ536" i="1" s="1"/>
  <c r="CC352" i="1"/>
  <c r="CC325" i="1"/>
  <c r="BY389" i="1"/>
  <c r="BY416" i="1"/>
  <c r="CZ11" i="1"/>
  <c r="CZ14" i="1" s="1"/>
  <c r="DA8" i="1"/>
  <c r="CC12" i="1"/>
  <c r="CC15" i="1" s="1"/>
  <c r="CD9" i="1"/>
  <c r="BS390" i="1" l="1"/>
  <c r="BS417" i="1"/>
  <c r="BS426" i="1"/>
  <c r="BS399" i="1"/>
  <c r="BW173" i="1"/>
  <c r="BW200" i="1"/>
  <c r="CA152" i="1"/>
  <c r="CA216" i="1"/>
  <c r="BZ31" i="1"/>
  <c r="BY40" i="1"/>
  <c r="BY68" i="1" s="1"/>
  <c r="BY96" i="1" s="1"/>
  <c r="BY59" i="1"/>
  <c r="BY87" i="1" s="1"/>
  <c r="BX79" i="1"/>
  <c r="BY61" i="1"/>
  <c r="BX70" i="1"/>
  <c r="CB498" i="1"/>
  <c r="CB544" i="1" s="1"/>
  <c r="CB471" i="1"/>
  <c r="BV171" i="1"/>
  <c r="BV198" i="1"/>
  <c r="CC163" i="1"/>
  <c r="CC126" i="1"/>
  <c r="CC172" i="1" s="1"/>
  <c r="CC135" i="1"/>
  <c r="CC181" i="1" s="1"/>
  <c r="BS474" i="1"/>
  <c r="BS501" i="1"/>
  <c r="BS547" i="1" s="1"/>
  <c r="CC197" i="1"/>
  <c r="CC170" i="1"/>
  <c r="BW264" i="1"/>
  <c r="BW237" i="1"/>
  <c r="BV246" i="1"/>
  <c r="BV273" i="1"/>
  <c r="BW209" i="1"/>
  <c r="BW182" i="1"/>
  <c r="CB480" i="1"/>
  <c r="CB526" i="1" s="1"/>
  <c r="CB633" i="1" s="1"/>
  <c r="CB453" i="1"/>
  <c r="BY408" i="1"/>
  <c r="BY381" i="1"/>
  <c r="BW50" i="1"/>
  <c r="BW78" i="1" s="1"/>
  <c r="BW106" i="1" s="1"/>
  <c r="BW134" i="1" s="1"/>
  <c r="BX41" i="1"/>
  <c r="BW69" i="1"/>
  <c r="BW97" i="1" s="1"/>
  <c r="BW125" i="1" s="1"/>
  <c r="CC407" i="1"/>
  <c r="CC380" i="1"/>
  <c r="BT344" i="1"/>
  <c r="BT317" i="1"/>
  <c r="BY107" i="1"/>
  <c r="BY98" i="1"/>
  <c r="BZ89" i="1"/>
  <c r="BV282" i="1"/>
  <c r="BV255" i="1"/>
  <c r="BS446" i="1"/>
  <c r="BS510" i="1"/>
  <c r="BS519" i="1" s="1"/>
  <c r="BZ289" i="1"/>
  <c r="BZ225" i="1"/>
  <c r="CB143" i="1"/>
  <c r="CB189" i="1"/>
  <c r="CB162" i="1"/>
  <c r="BT428" i="1"/>
  <c r="BT401" i="1"/>
  <c r="BU410" i="1"/>
  <c r="BU383" i="1"/>
  <c r="BV180" i="1"/>
  <c r="BV207" i="1"/>
  <c r="BV227" i="1"/>
  <c r="BV291" i="1"/>
  <c r="BT353" i="1"/>
  <c r="BT326" i="1"/>
  <c r="BZ416" i="1"/>
  <c r="BZ389" i="1"/>
  <c r="BS465" i="1"/>
  <c r="BS492" i="1"/>
  <c r="BS538" i="1" s="1"/>
  <c r="BU364" i="1"/>
  <c r="BU300" i="1"/>
  <c r="BX481" i="1"/>
  <c r="BX527" i="1" s="1"/>
  <c r="BX634" i="1" s="1"/>
  <c r="BX454" i="1"/>
  <c r="BU271" i="1"/>
  <c r="BU244" i="1"/>
  <c r="BT373" i="1"/>
  <c r="BT437" i="1"/>
  <c r="BU355" i="1"/>
  <c r="BU328" i="1"/>
  <c r="BZ49" i="1"/>
  <c r="BY77" i="1"/>
  <c r="BY105" i="1" s="1"/>
  <c r="CA343" i="1"/>
  <c r="CA316" i="1"/>
  <c r="BT419" i="1"/>
  <c r="BT392" i="1"/>
  <c r="BY43" i="1"/>
  <c r="BY62" i="1"/>
  <c r="BY90" i="1" s="1"/>
  <c r="BY118" i="1" s="1"/>
  <c r="BZ34" i="1"/>
  <c r="BV337" i="1"/>
  <c r="BV310" i="1"/>
  <c r="BU253" i="1"/>
  <c r="BU280" i="1"/>
  <c r="BX435" i="1"/>
  <c r="BX371" i="1"/>
  <c r="BX191" i="1"/>
  <c r="BX145" i="1"/>
  <c r="BX164" i="1"/>
  <c r="BU346" i="1"/>
  <c r="BU319" i="1"/>
  <c r="CC143" i="1"/>
  <c r="CC189" i="1"/>
  <c r="CC162" i="1"/>
  <c r="BY362" i="1"/>
  <c r="BY298" i="1"/>
  <c r="BR499" i="1"/>
  <c r="BR545" i="1" s="1"/>
  <c r="BR472" i="1"/>
  <c r="BZ335" i="1"/>
  <c r="BZ308" i="1"/>
  <c r="BY489" i="1"/>
  <c r="BY535" i="1" s="1"/>
  <c r="BY462" i="1"/>
  <c r="CC425" i="1"/>
  <c r="CC398" i="1"/>
  <c r="CB270" i="1"/>
  <c r="CB243" i="1"/>
  <c r="BR490" i="1"/>
  <c r="BR536" i="1" s="1"/>
  <c r="BR463" i="1"/>
  <c r="BW154" i="1"/>
  <c r="BW218" i="1"/>
  <c r="BT483" i="1"/>
  <c r="BT529" i="1" s="1"/>
  <c r="BT636" i="1" s="1"/>
  <c r="BT456" i="1"/>
  <c r="BW508" i="1"/>
  <c r="BW517" i="1" s="1"/>
  <c r="BW444" i="1"/>
  <c r="CA262" i="1"/>
  <c r="CA235" i="1"/>
  <c r="BX52" i="1"/>
  <c r="BX80" i="1" s="1"/>
  <c r="BX108" i="1" s="1"/>
  <c r="BX136" i="1" s="1"/>
  <c r="BX71" i="1"/>
  <c r="BX99" i="1" s="1"/>
  <c r="BX127" i="1" s="1"/>
  <c r="BX33" i="1"/>
  <c r="BW42" i="1"/>
  <c r="BW51" i="1" s="1"/>
  <c r="DA11" i="1"/>
  <c r="DA14" i="1" s="1"/>
  <c r="DB8" i="1"/>
  <c r="CE9" i="1"/>
  <c r="CD12" i="1"/>
  <c r="CD15" i="1" s="1"/>
  <c r="BY371" i="1" l="1"/>
  <c r="BY435" i="1"/>
  <c r="BU428" i="1"/>
  <c r="BU401" i="1"/>
  <c r="BZ462" i="1"/>
  <c r="BZ489" i="1"/>
  <c r="BZ535" i="1" s="1"/>
  <c r="CB262" i="1"/>
  <c r="CB235" i="1"/>
  <c r="BT417" i="1"/>
  <c r="BT390" i="1"/>
  <c r="BV346" i="1"/>
  <c r="BV319" i="1"/>
  <c r="BV280" i="1"/>
  <c r="BV253" i="1"/>
  <c r="CC270" i="1"/>
  <c r="CC243" i="1"/>
  <c r="BZ408" i="1"/>
  <c r="BZ381" i="1"/>
  <c r="BV355" i="1"/>
  <c r="BV328" i="1"/>
  <c r="BU483" i="1"/>
  <c r="BU529" i="1" s="1"/>
  <c r="BU636" i="1" s="1"/>
  <c r="BU456" i="1"/>
  <c r="BZ77" i="1"/>
  <c r="BZ105" i="1" s="1"/>
  <c r="CA49" i="1"/>
  <c r="BW282" i="1"/>
  <c r="BW255" i="1"/>
  <c r="BU373" i="1"/>
  <c r="BU437" i="1"/>
  <c r="BZ40" i="1"/>
  <c r="BZ68" i="1" s="1"/>
  <c r="BZ96" i="1" s="1"/>
  <c r="BZ59" i="1"/>
  <c r="BZ87" i="1" s="1"/>
  <c r="CA31" i="1"/>
  <c r="BX444" i="1"/>
  <c r="BX508" i="1"/>
  <c r="BX517" i="1" s="1"/>
  <c r="BU326" i="1"/>
  <c r="BU353" i="1"/>
  <c r="BT474" i="1"/>
  <c r="BT501" i="1"/>
  <c r="BT547" i="1" s="1"/>
  <c r="BW273" i="1"/>
  <c r="BW246" i="1"/>
  <c r="BX182" i="1"/>
  <c r="BX209" i="1"/>
  <c r="CC262" i="1"/>
  <c r="CC235" i="1"/>
  <c r="BT510" i="1"/>
  <c r="BT519" i="1" s="1"/>
  <c r="BT446" i="1"/>
  <c r="CB216" i="1"/>
  <c r="CB152" i="1"/>
  <c r="CC152" i="1"/>
  <c r="CC216" i="1"/>
  <c r="BT426" i="1"/>
  <c r="BT399" i="1"/>
  <c r="CC480" i="1"/>
  <c r="CC526" i="1" s="1"/>
  <c r="CC633" i="1" s="1"/>
  <c r="CC453" i="1"/>
  <c r="BS499" i="1"/>
  <c r="BS545" i="1" s="1"/>
  <c r="BS472" i="1"/>
  <c r="BW180" i="1"/>
  <c r="BW207" i="1"/>
  <c r="BT492" i="1"/>
  <c r="BT538" i="1" s="1"/>
  <c r="BT465" i="1"/>
  <c r="BX264" i="1"/>
  <c r="BX237" i="1"/>
  <c r="BW291" i="1"/>
  <c r="BW227" i="1"/>
  <c r="CA225" i="1"/>
  <c r="CA289" i="1"/>
  <c r="BX42" i="1"/>
  <c r="BX51" i="1" s="1"/>
  <c r="BY33" i="1"/>
  <c r="CB343" i="1"/>
  <c r="CB316" i="1"/>
  <c r="CC498" i="1"/>
  <c r="CC544" i="1" s="1"/>
  <c r="CC471" i="1"/>
  <c r="BY191" i="1"/>
  <c r="BY145" i="1"/>
  <c r="BY164" i="1"/>
  <c r="BV300" i="1"/>
  <c r="BV364" i="1"/>
  <c r="BZ298" i="1"/>
  <c r="BZ362" i="1"/>
  <c r="BW198" i="1"/>
  <c r="BW171" i="1"/>
  <c r="BW337" i="1"/>
  <c r="BW310" i="1"/>
  <c r="BS490" i="1"/>
  <c r="BS536" i="1" s="1"/>
  <c r="BS463" i="1"/>
  <c r="BX154" i="1"/>
  <c r="BX218" i="1"/>
  <c r="BY481" i="1"/>
  <c r="BY527" i="1" s="1"/>
  <c r="BY634" i="1" s="1"/>
  <c r="BY454" i="1"/>
  <c r="CA416" i="1"/>
  <c r="CA389" i="1"/>
  <c r="BZ98" i="1"/>
  <c r="CA89" i="1"/>
  <c r="BZ107" i="1"/>
  <c r="BV271" i="1"/>
  <c r="BV244" i="1"/>
  <c r="BX200" i="1"/>
  <c r="BX173" i="1"/>
  <c r="BV410" i="1"/>
  <c r="BV383" i="1"/>
  <c r="BZ62" i="1"/>
  <c r="BZ90" i="1" s="1"/>
  <c r="BZ118" i="1" s="1"/>
  <c r="CA34" i="1"/>
  <c r="BZ43" i="1"/>
  <c r="CA335" i="1"/>
  <c r="CA308" i="1"/>
  <c r="BU419" i="1"/>
  <c r="BU392" i="1"/>
  <c r="BY71" i="1"/>
  <c r="BY99" i="1" s="1"/>
  <c r="BY127" i="1" s="1"/>
  <c r="BY52" i="1"/>
  <c r="BY80" i="1" s="1"/>
  <c r="BY108" i="1" s="1"/>
  <c r="BY136" i="1" s="1"/>
  <c r="BU344" i="1"/>
  <c r="BU317" i="1"/>
  <c r="BX50" i="1"/>
  <c r="BX78" i="1" s="1"/>
  <c r="BX106" i="1" s="1"/>
  <c r="BX134" i="1" s="1"/>
  <c r="BX69" i="1"/>
  <c r="BX97" i="1" s="1"/>
  <c r="BX125" i="1" s="1"/>
  <c r="BY41" i="1"/>
  <c r="BY70" i="1"/>
  <c r="BY79" i="1"/>
  <c r="BZ61" i="1"/>
  <c r="DC8" i="1"/>
  <c r="DB11" i="1"/>
  <c r="DB14" i="1" s="1"/>
  <c r="CE12" i="1"/>
  <c r="CE15" i="1" s="1"/>
  <c r="CF9" i="1"/>
  <c r="BX246" i="1" l="1"/>
  <c r="BX273" i="1"/>
  <c r="BU390" i="1"/>
  <c r="BU417" i="1"/>
  <c r="BV317" i="1"/>
  <c r="BV344" i="1"/>
  <c r="CB225" i="1"/>
  <c r="CB289" i="1"/>
  <c r="BU465" i="1"/>
  <c r="BU492" i="1"/>
  <c r="BU538" i="1" s="1"/>
  <c r="CC225" i="1"/>
  <c r="CC289" i="1"/>
  <c r="BY264" i="1"/>
  <c r="BY237" i="1"/>
  <c r="BU426" i="1"/>
  <c r="BU399" i="1"/>
  <c r="CB416" i="1"/>
  <c r="CB389" i="1"/>
  <c r="CA408" i="1"/>
  <c r="CA381" i="1"/>
  <c r="BW244" i="1"/>
  <c r="BW271" i="1"/>
  <c r="CA40" i="1"/>
  <c r="CA68" i="1" s="1"/>
  <c r="CA96" i="1" s="1"/>
  <c r="CA59" i="1"/>
  <c r="CA87" i="1" s="1"/>
  <c r="CB31" i="1"/>
  <c r="CC335" i="1"/>
  <c r="CC308" i="1"/>
  <c r="BY50" i="1"/>
  <c r="BY78" i="1" s="1"/>
  <c r="BY106" i="1" s="1"/>
  <c r="BY134" i="1" s="1"/>
  <c r="BZ41" i="1"/>
  <c r="BY69" i="1"/>
  <c r="BY97" i="1" s="1"/>
  <c r="BY125" i="1" s="1"/>
  <c r="CB34" i="1"/>
  <c r="CA43" i="1"/>
  <c r="CA62" i="1"/>
  <c r="CA90" i="1" s="1"/>
  <c r="CA118" i="1" s="1"/>
  <c r="CA462" i="1"/>
  <c r="CA489" i="1"/>
  <c r="CA535" i="1" s="1"/>
  <c r="CA362" i="1"/>
  <c r="CA298" i="1"/>
  <c r="BX255" i="1"/>
  <c r="BX282" i="1"/>
  <c r="BZ481" i="1"/>
  <c r="BZ527" i="1" s="1"/>
  <c r="BZ634" i="1" s="1"/>
  <c r="BZ454" i="1"/>
  <c r="BY218" i="1"/>
  <c r="BY154" i="1"/>
  <c r="CB49" i="1"/>
  <c r="CA77" i="1"/>
  <c r="CA105" i="1" s="1"/>
  <c r="BV392" i="1"/>
  <c r="BV419" i="1"/>
  <c r="BW280" i="1"/>
  <c r="BW253" i="1"/>
  <c r="BU510" i="1"/>
  <c r="BU519" i="1" s="1"/>
  <c r="BU446" i="1"/>
  <c r="BW410" i="1"/>
  <c r="BW383" i="1"/>
  <c r="CA61" i="1"/>
  <c r="BZ70" i="1"/>
  <c r="BZ79" i="1"/>
  <c r="BZ33" i="1"/>
  <c r="BY42" i="1"/>
  <c r="BY51" i="1" s="1"/>
  <c r="BV428" i="1"/>
  <c r="BV401" i="1"/>
  <c r="BZ371" i="1"/>
  <c r="BZ435" i="1"/>
  <c r="BZ191" i="1"/>
  <c r="BZ145" i="1"/>
  <c r="BZ164" i="1"/>
  <c r="BV437" i="1"/>
  <c r="BV373" i="1"/>
  <c r="BX180" i="1"/>
  <c r="BX207" i="1"/>
  <c r="CC316" i="1"/>
  <c r="CC343" i="1"/>
  <c r="BU501" i="1"/>
  <c r="BU547" i="1" s="1"/>
  <c r="BU474" i="1"/>
  <c r="BY182" i="1"/>
  <c r="BY209" i="1"/>
  <c r="BX337" i="1"/>
  <c r="BX310" i="1"/>
  <c r="BY200" i="1"/>
  <c r="BY173" i="1"/>
  <c r="BT490" i="1"/>
  <c r="BT536" i="1" s="1"/>
  <c r="BT463" i="1"/>
  <c r="CB89" i="1"/>
  <c r="CA98" i="1"/>
  <c r="CA107" i="1"/>
  <c r="CB335" i="1"/>
  <c r="CB308" i="1"/>
  <c r="BZ71" i="1"/>
  <c r="BZ99" i="1" s="1"/>
  <c r="BZ127" i="1" s="1"/>
  <c r="BZ52" i="1"/>
  <c r="BZ80" i="1" s="1"/>
  <c r="BZ108" i="1" s="1"/>
  <c r="BZ136" i="1" s="1"/>
  <c r="BX198" i="1"/>
  <c r="BX171" i="1"/>
  <c r="BV483" i="1"/>
  <c r="BV529" i="1" s="1"/>
  <c r="BV636" i="1" s="1"/>
  <c r="BV456" i="1"/>
  <c r="BX291" i="1"/>
  <c r="BX227" i="1"/>
  <c r="BW364" i="1"/>
  <c r="BW300" i="1"/>
  <c r="BT499" i="1"/>
  <c r="BT545" i="1" s="1"/>
  <c r="BT472" i="1"/>
  <c r="BW319" i="1"/>
  <c r="BW346" i="1"/>
  <c r="BY508" i="1"/>
  <c r="BY517" i="1" s="1"/>
  <c r="BY444" i="1"/>
  <c r="BW355" i="1"/>
  <c r="BW328" i="1"/>
  <c r="BV353" i="1"/>
  <c r="BV326" i="1"/>
  <c r="DC11" i="1"/>
  <c r="DC14" i="1" s="1"/>
  <c r="DC16" i="1"/>
  <c r="CG9" i="1"/>
  <c r="CF12" i="1"/>
  <c r="CF15" i="1" s="1"/>
  <c r="CC362" i="1" l="1"/>
  <c r="CC298" i="1"/>
  <c r="CB77" i="1"/>
  <c r="CB105" i="1" s="1"/>
  <c r="CC49" i="1"/>
  <c r="CC77" i="1" s="1"/>
  <c r="CC105" i="1" s="1"/>
  <c r="CA71" i="1"/>
  <c r="CA99" i="1" s="1"/>
  <c r="CA127" i="1" s="1"/>
  <c r="CA52" i="1"/>
  <c r="CA80" i="1" s="1"/>
  <c r="CA108" i="1" s="1"/>
  <c r="CA136" i="1" s="1"/>
  <c r="CB298" i="1"/>
  <c r="CB362" i="1"/>
  <c r="BW428" i="1"/>
  <c r="BW401" i="1"/>
  <c r="CB43" i="1"/>
  <c r="CB62" i="1"/>
  <c r="CB90" i="1" s="1"/>
  <c r="CB118" i="1" s="1"/>
  <c r="CC34" i="1"/>
  <c r="CA481" i="1"/>
  <c r="CA527" i="1" s="1"/>
  <c r="CA634" i="1" s="1"/>
  <c r="CA454" i="1"/>
  <c r="BW437" i="1"/>
  <c r="BW373" i="1"/>
  <c r="BV492" i="1"/>
  <c r="BV538" i="1" s="1"/>
  <c r="BV465" i="1"/>
  <c r="BX280" i="1"/>
  <c r="BX253" i="1"/>
  <c r="BX364" i="1"/>
  <c r="BX300" i="1"/>
  <c r="BZ42" i="1"/>
  <c r="BZ51" i="1" s="1"/>
  <c r="CA33" i="1"/>
  <c r="BV510" i="1"/>
  <c r="BV519" i="1" s="1"/>
  <c r="BV446" i="1"/>
  <c r="BV417" i="1"/>
  <c r="BV390" i="1"/>
  <c r="BZ50" i="1"/>
  <c r="BZ78" i="1" s="1"/>
  <c r="BZ106" i="1" s="1"/>
  <c r="BZ134" i="1" s="1"/>
  <c r="BZ69" i="1"/>
  <c r="BZ97" i="1" s="1"/>
  <c r="BZ125" i="1" s="1"/>
  <c r="CA41" i="1"/>
  <c r="BZ182" i="1"/>
  <c r="BZ209" i="1"/>
  <c r="BX410" i="1"/>
  <c r="BX383" i="1"/>
  <c r="BZ218" i="1"/>
  <c r="BZ154" i="1"/>
  <c r="BW483" i="1"/>
  <c r="BW529" i="1" s="1"/>
  <c r="BW636" i="1" s="1"/>
  <c r="BW456" i="1"/>
  <c r="BY207" i="1"/>
  <c r="BY180" i="1"/>
  <c r="BU490" i="1"/>
  <c r="BU536" i="1" s="1"/>
  <c r="BU463" i="1"/>
  <c r="BW353" i="1"/>
  <c r="BW326" i="1"/>
  <c r="BV501" i="1"/>
  <c r="BV547" i="1" s="1"/>
  <c r="BV474" i="1"/>
  <c r="CC89" i="1"/>
  <c r="CB98" i="1"/>
  <c r="CB107" i="1"/>
  <c r="CA145" i="1"/>
  <c r="CA191" i="1"/>
  <c r="CA164" i="1"/>
  <c r="BY273" i="1"/>
  <c r="BY246" i="1"/>
  <c r="CA79" i="1"/>
  <c r="CB61" i="1"/>
  <c r="CA70" i="1"/>
  <c r="CB489" i="1"/>
  <c r="CB535" i="1" s="1"/>
  <c r="CB462" i="1"/>
  <c r="BZ200" i="1"/>
  <c r="BZ173" i="1"/>
  <c r="BY255" i="1"/>
  <c r="BY282" i="1"/>
  <c r="BZ264" i="1"/>
  <c r="BZ237" i="1"/>
  <c r="BX328" i="1"/>
  <c r="BX355" i="1"/>
  <c r="BU499" i="1"/>
  <c r="BU545" i="1" s="1"/>
  <c r="BU472" i="1"/>
  <c r="BV426" i="1"/>
  <c r="BV399" i="1"/>
  <c r="BY291" i="1"/>
  <c r="BY227" i="1"/>
  <c r="BZ444" i="1"/>
  <c r="BZ508" i="1"/>
  <c r="BZ517" i="1" s="1"/>
  <c r="CC408" i="1"/>
  <c r="CC381" i="1"/>
  <c r="BX319" i="1"/>
  <c r="BX346" i="1"/>
  <c r="CA371" i="1"/>
  <c r="CA435" i="1"/>
  <c r="CC416" i="1"/>
  <c r="CC389" i="1"/>
  <c r="BW344" i="1"/>
  <c r="BW317" i="1"/>
  <c r="BY198" i="1"/>
  <c r="BY171" i="1"/>
  <c r="BX244" i="1"/>
  <c r="BX271" i="1"/>
  <c r="BW419" i="1"/>
  <c r="BW392" i="1"/>
  <c r="CB408" i="1"/>
  <c r="CB381" i="1"/>
  <c r="CB59" i="1"/>
  <c r="CB87" i="1" s="1"/>
  <c r="CC31" i="1"/>
  <c r="CB40" i="1"/>
  <c r="CB68" i="1" s="1"/>
  <c r="CB96" i="1" s="1"/>
  <c r="BY337" i="1"/>
  <c r="BY310" i="1"/>
  <c r="CG12" i="1"/>
  <c r="CG15" i="1" s="1"/>
  <c r="CH9" i="1"/>
  <c r="BV499" i="1" l="1"/>
  <c r="BV545" i="1" s="1"/>
  <c r="BV472" i="1"/>
  <c r="BX483" i="1"/>
  <c r="BX529" i="1" s="1"/>
  <c r="BX636" i="1" s="1"/>
  <c r="BX456" i="1"/>
  <c r="BX373" i="1"/>
  <c r="BX437" i="1"/>
  <c r="BW465" i="1"/>
  <c r="BW492" i="1"/>
  <c r="BW538" i="1" s="1"/>
  <c r="CA508" i="1"/>
  <c r="CA517" i="1" s="1"/>
  <c r="CA444" i="1"/>
  <c r="BX428" i="1"/>
  <c r="BX401" i="1"/>
  <c r="CB435" i="1"/>
  <c r="CB371" i="1"/>
  <c r="CA264" i="1"/>
  <c r="CA237" i="1"/>
  <c r="BY280" i="1"/>
  <c r="BY253" i="1"/>
  <c r="CA173" i="1"/>
  <c r="CA200" i="1"/>
  <c r="CB145" i="1"/>
  <c r="CB191" i="1"/>
  <c r="CB164" i="1"/>
  <c r="BZ255" i="1"/>
  <c r="BZ282" i="1"/>
  <c r="CB481" i="1"/>
  <c r="CB527" i="1" s="1"/>
  <c r="CB634" i="1" s="1"/>
  <c r="CB454" i="1"/>
  <c r="CA50" i="1"/>
  <c r="CA78" i="1" s="1"/>
  <c r="CA106" i="1" s="1"/>
  <c r="CA134" i="1" s="1"/>
  <c r="CA69" i="1"/>
  <c r="CA97" i="1" s="1"/>
  <c r="CA125" i="1" s="1"/>
  <c r="CB41" i="1"/>
  <c r="BZ171" i="1"/>
  <c r="BZ198" i="1"/>
  <c r="CC481" i="1"/>
  <c r="CC527" i="1" s="1"/>
  <c r="CC634" i="1" s="1"/>
  <c r="CC454" i="1"/>
  <c r="BZ207" i="1"/>
  <c r="BZ180" i="1"/>
  <c r="CB70" i="1"/>
  <c r="CB79" i="1"/>
  <c r="CC61" i="1"/>
  <c r="BX419" i="1"/>
  <c r="BX392" i="1"/>
  <c r="BW426" i="1"/>
  <c r="BW399" i="1"/>
  <c r="BX353" i="1"/>
  <c r="BX326" i="1"/>
  <c r="BX344" i="1"/>
  <c r="BX317" i="1"/>
  <c r="BY346" i="1"/>
  <c r="BY319" i="1"/>
  <c r="BZ337" i="1"/>
  <c r="BZ310" i="1"/>
  <c r="CA182" i="1"/>
  <c r="CA209" i="1"/>
  <c r="BY328" i="1"/>
  <c r="BY355" i="1"/>
  <c r="BY244" i="1"/>
  <c r="BY271" i="1"/>
  <c r="CA154" i="1"/>
  <c r="CA218" i="1"/>
  <c r="BY300" i="1"/>
  <c r="BY364" i="1"/>
  <c r="BZ273" i="1"/>
  <c r="BZ246" i="1"/>
  <c r="CC489" i="1"/>
  <c r="CC535" i="1" s="1"/>
  <c r="CC462" i="1"/>
  <c r="CB52" i="1"/>
  <c r="CB80" i="1" s="1"/>
  <c r="CB108" i="1" s="1"/>
  <c r="CB136" i="1" s="1"/>
  <c r="CB71" i="1"/>
  <c r="CB99" i="1" s="1"/>
  <c r="CB127" i="1" s="1"/>
  <c r="BW501" i="1"/>
  <c r="BW547" i="1" s="1"/>
  <c r="BW474" i="1"/>
  <c r="BV490" i="1"/>
  <c r="BV536" i="1" s="1"/>
  <c r="BV463" i="1"/>
  <c r="BW446" i="1"/>
  <c r="BW510" i="1"/>
  <c r="BW519" i="1" s="1"/>
  <c r="BY410" i="1"/>
  <c r="BY383" i="1"/>
  <c r="BW417" i="1"/>
  <c r="BW390" i="1"/>
  <c r="CC40" i="1"/>
  <c r="CC68" i="1" s="1"/>
  <c r="CC96" i="1" s="1"/>
  <c r="CC59" i="1"/>
  <c r="CC87" i="1" s="1"/>
  <c r="CC107" i="1"/>
  <c r="CC98" i="1"/>
  <c r="BZ227" i="1"/>
  <c r="BZ291" i="1"/>
  <c r="CB33" i="1"/>
  <c r="CA42" i="1"/>
  <c r="CA51" i="1" s="1"/>
  <c r="CC43" i="1"/>
  <c r="CC62" i="1"/>
  <c r="CC90" i="1" s="1"/>
  <c r="CC118" i="1" s="1"/>
  <c r="CC435" i="1"/>
  <c r="CC371" i="1"/>
  <c r="CI9" i="1"/>
  <c r="CH12" i="1"/>
  <c r="CH15" i="1" s="1"/>
  <c r="BZ300" i="1" l="1"/>
  <c r="BZ364" i="1"/>
  <c r="CA291" i="1"/>
  <c r="CA227" i="1"/>
  <c r="BX390" i="1"/>
  <c r="BX417" i="1"/>
  <c r="CB264" i="1"/>
  <c r="CB237" i="1"/>
  <c r="BY344" i="1"/>
  <c r="BY317" i="1"/>
  <c r="CB154" i="1"/>
  <c r="CB218" i="1"/>
  <c r="BX426" i="1"/>
  <c r="BX399" i="1"/>
  <c r="BZ244" i="1"/>
  <c r="BZ271" i="1"/>
  <c r="CA273" i="1"/>
  <c r="CA246" i="1"/>
  <c r="CB200" i="1"/>
  <c r="CB173" i="1"/>
  <c r="BY401" i="1"/>
  <c r="BY428" i="1"/>
  <c r="CB182" i="1"/>
  <c r="CB209" i="1"/>
  <c r="BW499" i="1"/>
  <c r="BW545" i="1" s="1"/>
  <c r="BW472" i="1"/>
  <c r="CB50" i="1"/>
  <c r="CB78" i="1" s="1"/>
  <c r="CB106" i="1" s="1"/>
  <c r="CB134" i="1" s="1"/>
  <c r="CB69" i="1"/>
  <c r="CB97" i="1" s="1"/>
  <c r="CB125" i="1" s="1"/>
  <c r="CC41" i="1"/>
  <c r="BX446" i="1"/>
  <c r="BX510" i="1"/>
  <c r="BX519" i="1" s="1"/>
  <c r="CA282" i="1"/>
  <c r="CA255" i="1"/>
  <c r="CA171" i="1"/>
  <c r="CA198" i="1"/>
  <c r="BY353" i="1"/>
  <c r="BY326" i="1"/>
  <c r="BX474" i="1"/>
  <c r="BX501" i="1"/>
  <c r="BX547" i="1" s="1"/>
  <c r="CC444" i="1"/>
  <c r="CC508" i="1"/>
  <c r="CC517" i="1" s="1"/>
  <c r="BY419" i="1"/>
  <c r="BY392" i="1"/>
  <c r="BX465" i="1"/>
  <c r="BX492" i="1"/>
  <c r="BX538" i="1" s="1"/>
  <c r="CC70" i="1"/>
  <c r="CC79" i="1"/>
  <c r="CA337" i="1"/>
  <c r="CA310" i="1"/>
  <c r="CC52" i="1"/>
  <c r="CC80" i="1" s="1"/>
  <c r="CC108" i="1" s="1"/>
  <c r="CC136" i="1" s="1"/>
  <c r="CC71" i="1"/>
  <c r="CC99" i="1" s="1"/>
  <c r="CC127" i="1" s="1"/>
  <c r="BY483" i="1"/>
  <c r="BY529" i="1" s="1"/>
  <c r="BY636" i="1" s="1"/>
  <c r="BY456" i="1"/>
  <c r="BZ346" i="1"/>
  <c r="BZ319" i="1"/>
  <c r="BZ410" i="1"/>
  <c r="BZ383" i="1"/>
  <c r="CB42" i="1"/>
  <c r="CB51" i="1" s="1"/>
  <c r="CC33" i="1"/>
  <c r="CC42" i="1" s="1"/>
  <c r="CC51" i="1" s="1"/>
  <c r="BZ253" i="1"/>
  <c r="BZ280" i="1"/>
  <c r="BW490" i="1"/>
  <c r="BW536" i="1" s="1"/>
  <c r="BW463" i="1"/>
  <c r="CA207" i="1"/>
  <c r="CA180" i="1"/>
  <c r="CC191" i="1"/>
  <c r="CC145" i="1"/>
  <c r="CC164" i="1"/>
  <c r="BY373" i="1"/>
  <c r="BY437" i="1"/>
  <c r="BZ355" i="1"/>
  <c r="BZ328" i="1"/>
  <c r="CB508" i="1"/>
  <c r="CB517" i="1" s="1"/>
  <c r="CB444" i="1"/>
  <c r="CI12" i="1"/>
  <c r="CI15" i="1" s="1"/>
  <c r="CJ9" i="1"/>
  <c r="CA410" i="1" l="1"/>
  <c r="CA383" i="1"/>
  <c r="CB291" i="1"/>
  <c r="CB227" i="1"/>
  <c r="CB337" i="1"/>
  <c r="CB310" i="1"/>
  <c r="BY492" i="1"/>
  <c r="BY538" i="1" s="1"/>
  <c r="BY465" i="1"/>
  <c r="CB207" i="1"/>
  <c r="CB180" i="1"/>
  <c r="CA364" i="1"/>
  <c r="CA300" i="1"/>
  <c r="CB255" i="1"/>
  <c r="CB282" i="1"/>
  <c r="CA271" i="1"/>
  <c r="CA244" i="1"/>
  <c r="BY390" i="1"/>
  <c r="BY417" i="1"/>
  <c r="BZ483" i="1"/>
  <c r="BZ529" i="1" s="1"/>
  <c r="BZ636" i="1" s="1"/>
  <c r="BZ456" i="1"/>
  <c r="CB246" i="1"/>
  <c r="CB273" i="1"/>
  <c r="BZ392" i="1"/>
  <c r="BZ419" i="1"/>
  <c r="CC50" i="1"/>
  <c r="CC78" i="1" s="1"/>
  <c r="CC106" i="1" s="1"/>
  <c r="CC134" i="1" s="1"/>
  <c r="CC69" i="1"/>
  <c r="CC97" i="1" s="1"/>
  <c r="CC125" i="1" s="1"/>
  <c r="CA346" i="1"/>
  <c r="CA319" i="1"/>
  <c r="CA253" i="1"/>
  <c r="CA280" i="1"/>
  <c r="CB171" i="1"/>
  <c r="CB198" i="1"/>
  <c r="CC182" i="1"/>
  <c r="CC209" i="1"/>
  <c r="BZ373" i="1"/>
  <c r="BZ437" i="1"/>
  <c r="BY426" i="1"/>
  <c r="BY399" i="1"/>
  <c r="BZ428" i="1"/>
  <c r="BZ401" i="1"/>
  <c r="BY510" i="1"/>
  <c r="BY519" i="1" s="1"/>
  <c r="BY446" i="1"/>
  <c r="BY501" i="1"/>
  <c r="BY547" i="1" s="1"/>
  <c r="BY474" i="1"/>
  <c r="CA328" i="1"/>
  <c r="CA355" i="1"/>
  <c r="CC154" i="1"/>
  <c r="CC218" i="1"/>
  <c r="CC264" i="1"/>
  <c r="CC237" i="1"/>
  <c r="BX463" i="1"/>
  <c r="BX490" i="1"/>
  <c r="BX536" i="1" s="1"/>
  <c r="BZ344" i="1"/>
  <c r="BZ317" i="1"/>
  <c r="CC200" i="1"/>
  <c r="CC173" i="1"/>
  <c r="BZ326" i="1"/>
  <c r="BZ353" i="1"/>
  <c r="BX472" i="1"/>
  <c r="BX499" i="1"/>
  <c r="BX545" i="1" s="1"/>
  <c r="CJ12" i="1"/>
  <c r="CJ15" i="1" s="1"/>
  <c r="CK9" i="1"/>
  <c r="CL9" i="1" s="1"/>
  <c r="BZ426" i="1" l="1"/>
  <c r="BZ399" i="1"/>
  <c r="CC291" i="1"/>
  <c r="CC227" i="1"/>
  <c r="BZ446" i="1"/>
  <c r="BZ510" i="1"/>
  <c r="BZ519" i="1" s="1"/>
  <c r="CA401" i="1"/>
  <c r="CA428" i="1"/>
  <c r="CB346" i="1"/>
  <c r="CB319" i="1"/>
  <c r="CC273" i="1"/>
  <c r="CC246" i="1"/>
  <c r="BY490" i="1"/>
  <c r="BY536" i="1" s="1"/>
  <c r="BY463" i="1"/>
  <c r="BZ417" i="1"/>
  <c r="BZ390" i="1"/>
  <c r="CA317" i="1"/>
  <c r="CA344" i="1"/>
  <c r="BZ492" i="1"/>
  <c r="BZ538" i="1" s="1"/>
  <c r="BZ465" i="1"/>
  <c r="CA437" i="1"/>
  <c r="CA373" i="1"/>
  <c r="CC255" i="1"/>
  <c r="CC282" i="1"/>
  <c r="CB280" i="1"/>
  <c r="CB253" i="1"/>
  <c r="CB271" i="1"/>
  <c r="CB244" i="1"/>
  <c r="CA353" i="1"/>
  <c r="CA326" i="1"/>
  <c r="CB410" i="1"/>
  <c r="CB383" i="1"/>
  <c r="BZ474" i="1"/>
  <c r="BZ501" i="1"/>
  <c r="BZ547" i="1" s="1"/>
  <c r="CA419" i="1"/>
  <c r="CA392" i="1"/>
  <c r="CB300" i="1"/>
  <c r="CB364" i="1"/>
  <c r="CM9" i="1"/>
  <c r="CL12" i="1"/>
  <c r="CL15" i="1" s="1"/>
  <c r="CC171" i="1"/>
  <c r="CC198" i="1"/>
  <c r="CB355" i="1"/>
  <c r="CB328" i="1"/>
  <c r="CC337" i="1"/>
  <c r="CC310" i="1"/>
  <c r="BY499" i="1"/>
  <c r="BY545" i="1" s="1"/>
  <c r="BY472" i="1"/>
  <c r="CC207" i="1"/>
  <c r="CC180" i="1"/>
  <c r="CA483" i="1"/>
  <c r="CA529" i="1" s="1"/>
  <c r="CA636" i="1" s="1"/>
  <c r="CA456" i="1"/>
  <c r="CK12" i="1"/>
  <c r="CK15" i="1" s="1"/>
  <c r="CC355" i="1" l="1"/>
  <c r="CC328" i="1"/>
  <c r="CA492" i="1"/>
  <c r="CA538" i="1" s="1"/>
  <c r="CA465" i="1"/>
  <c r="CC319" i="1"/>
  <c r="CC346" i="1"/>
  <c r="CA510" i="1"/>
  <c r="CA519" i="1" s="1"/>
  <c r="CA446" i="1"/>
  <c r="CB401" i="1"/>
  <c r="CB428" i="1"/>
  <c r="CB392" i="1"/>
  <c r="CB419" i="1"/>
  <c r="CC410" i="1"/>
  <c r="CC383" i="1"/>
  <c r="CA501" i="1"/>
  <c r="CA547" i="1" s="1"/>
  <c r="CA474" i="1"/>
  <c r="CB483" i="1"/>
  <c r="CB529" i="1" s="1"/>
  <c r="CB636" i="1" s="1"/>
  <c r="CB456" i="1"/>
  <c r="CA399" i="1"/>
  <c r="CA426" i="1"/>
  <c r="CM12" i="1"/>
  <c r="CM15" i="1" s="1"/>
  <c r="CN9" i="1"/>
  <c r="CB344" i="1"/>
  <c r="CB317" i="1"/>
  <c r="BZ490" i="1"/>
  <c r="BZ536" i="1" s="1"/>
  <c r="BZ463" i="1"/>
  <c r="CC364" i="1"/>
  <c r="CC300" i="1"/>
  <c r="CB437" i="1"/>
  <c r="CB373" i="1"/>
  <c r="CC244" i="1"/>
  <c r="CC271" i="1"/>
  <c r="CA417" i="1"/>
  <c r="CA390" i="1"/>
  <c r="CC280" i="1"/>
  <c r="CC253" i="1"/>
  <c r="CB353" i="1"/>
  <c r="CB326" i="1"/>
  <c r="BZ472" i="1"/>
  <c r="BZ499" i="1"/>
  <c r="BZ545" i="1" s="1"/>
  <c r="CB417" i="1" l="1"/>
  <c r="CB390" i="1"/>
  <c r="CO9" i="1"/>
  <c r="CN12" i="1"/>
  <c r="CN15" i="1" s="1"/>
  <c r="CB446" i="1"/>
  <c r="CB510" i="1"/>
  <c r="CB519" i="1" s="1"/>
  <c r="CB465" i="1"/>
  <c r="CB492" i="1"/>
  <c r="CB538" i="1" s="1"/>
  <c r="CA463" i="1"/>
  <c r="CA490" i="1"/>
  <c r="CA536" i="1" s="1"/>
  <c r="CB501" i="1"/>
  <c r="CB547" i="1" s="1"/>
  <c r="CB474" i="1"/>
  <c r="CC344" i="1"/>
  <c r="CC317" i="1"/>
  <c r="CC353" i="1"/>
  <c r="CC326" i="1"/>
  <c r="CA499" i="1"/>
  <c r="CA545" i="1" s="1"/>
  <c r="CA472" i="1"/>
  <c r="CC392" i="1"/>
  <c r="CC419" i="1"/>
  <c r="CC437" i="1"/>
  <c r="CC373" i="1"/>
  <c r="CB426" i="1"/>
  <c r="CB399" i="1"/>
  <c r="CC483" i="1"/>
  <c r="CC529" i="1" s="1"/>
  <c r="CC636" i="1" s="1"/>
  <c r="CC456" i="1"/>
  <c r="CC428" i="1"/>
  <c r="CC401" i="1"/>
  <c r="CC510" i="1" l="1"/>
  <c r="CC519" i="1" s="1"/>
  <c r="CC446" i="1"/>
  <c r="CC492" i="1"/>
  <c r="CC538" i="1" s="1"/>
  <c r="CC465" i="1"/>
  <c r="CC399" i="1"/>
  <c r="CC426" i="1"/>
  <c r="CB472" i="1"/>
  <c r="CB499" i="1"/>
  <c r="CB545" i="1" s="1"/>
  <c r="CC501" i="1"/>
  <c r="CC547" i="1" s="1"/>
  <c r="CC474" i="1"/>
  <c r="CP9" i="1"/>
  <c r="CO12" i="1"/>
  <c r="CO15" i="1" s="1"/>
  <c r="CC417" i="1"/>
  <c r="CC390" i="1"/>
  <c r="CB490" i="1"/>
  <c r="CB536" i="1" s="1"/>
  <c r="CB463" i="1"/>
  <c r="CC472" i="1" l="1"/>
  <c r="CC499" i="1"/>
  <c r="CC545" i="1" s="1"/>
  <c r="CP12" i="1"/>
  <c r="CP15" i="1" s="1"/>
  <c r="CQ9" i="1"/>
  <c r="CC490" i="1"/>
  <c r="CC536" i="1" s="1"/>
  <c r="CC463" i="1"/>
  <c r="CR9" i="1" l="1"/>
  <c r="CQ12" i="1"/>
  <c r="CQ15" i="1" s="1"/>
  <c r="CS9" i="1" l="1"/>
  <c r="CR12" i="1"/>
  <c r="CR15" i="1" s="1"/>
  <c r="CT9" i="1" l="1"/>
  <c r="CS12" i="1"/>
  <c r="CS15" i="1" s="1"/>
  <c r="CT12" i="1" l="1"/>
  <c r="CT15" i="1" s="1"/>
  <c r="CU9" i="1"/>
  <c r="CV9" i="1" l="1"/>
  <c r="CU12" i="1"/>
  <c r="CU15" i="1" s="1"/>
  <c r="CW9" i="1" l="1"/>
  <c r="CV12" i="1"/>
  <c r="CV15" i="1" s="1"/>
  <c r="CX9" i="1" l="1"/>
  <c r="CW12" i="1"/>
  <c r="CW15" i="1" s="1"/>
  <c r="CY9" i="1" l="1"/>
  <c r="CX12" i="1"/>
  <c r="CX15" i="1" s="1"/>
  <c r="CY12" i="1" l="1"/>
  <c r="CY15" i="1" s="1"/>
  <c r="CZ9" i="1"/>
  <c r="CZ12" i="1" l="1"/>
  <c r="CZ15" i="1" s="1"/>
  <c r="DA9" i="1"/>
  <c r="DB9" i="1" l="1"/>
  <c r="DA12" i="1"/>
  <c r="DA15" i="1" s="1"/>
  <c r="DC9" i="1" l="1"/>
  <c r="DC12" i="1" s="1"/>
  <c r="DC15" i="1" s="1"/>
  <c r="DB12" i="1"/>
  <c r="DB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 Visser</author>
    <author>Kees</author>
  </authors>
  <commentList>
    <comment ref="B1" authorId="0" shapeId="0" xr:uid="{00000000-0006-0000-0000-000001000000}">
      <text>
        <r>
          <rPr>
            <b/>
            <sz val="10"/>
            <color indexed="81"/>
            <rFont val="Tahoma"/>
            <family val="2"/>
          </rPr>
          <t>C. Visser:</t>
        </r>
        <r>
          <rPr>
            <sz val="10"/>
            <color indexed="81"/>
            <rFont val="Tahoma"/>
            <family val="2"/>
          </rPr>
          <t xml:space="preserve">
Jrtar. Factor L Factor r
1982 3,41% 11,87% 
1983 4,12% 8,89% 
1984 3,38% 8,57% 
1985 0.75% 7,65% 
1986 1,67% 7,01% 
1987 0,25% 6,30% 
1988 0,00% 6,37% 
1989 0,00% 6,5% 
1990   
1991 0,67% 9,13% 
1992 1.42% 8,73% 
1993 2,14% 7,51% 
1994 2,14% 6,17% 
1995 1,50% 7,79% 
1998 0,92% 5,71% 
Let op:
De factor wordt ook wel per maand opgegeven. Het jaar% wordt dan berekend aan de hand van de formule (1+i)^12 -1</t>
        </r>
      </text>
    </comment>
    <comment ref="B22" authorId="1" shapeId="0" xr:uid="{00000000-0006-0000-0000-000002000000}">
      <text>
        <r>
          <rPr>
            <b/>
            <sz val="11"/>
            <color indexed="81"/>
            <rFont val="Tahoma"/>
            <family val="2"/>
          </rPr>
          <t>C. Visser:</t>
        </r>
        <r>
          <rPr>
            <sz val="11"/>
            <color indexed="81"/>
            <rFont val="Tahoma"/>
            <family val="2"/>
          </rPr>
          <t xml:space="preserve">
Opgave Verbond 15-2-2002, ref: 2002schade/466/ewent
Deze opgave is mogelijk onjuist omdat uitgangspunt vlg convenant de jaarfactor met twee decimalen is, hier is dat meer). Er zijn echter wijzigingen geweest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 Visser</author>
    <author>CV</author>
  </authors>
  <commentList>
    <comment ref="J37" authorId="0" shapeId="0" xr:uid="{00000000-0006-0000-0100-000001000000}">
      <text>
        <r>
          <rPr>
            <b/>
            <sz val="9"/>
            <color indexed="81"/>
            <rFont val="Tahoma"/>
            <family val="2"/>
          </rPr>
          <t>C. Visser:</t>
        </r>
        <r>
          <rPr>
            <sz val="9"/>
            <color indexed="81"/>
            <rFont val="Tahoma"/>
            <family val="2"/>
          </rPr>
          <t xml:space="preserve">
afgeleid aan de hand verhouding UWV opgave
</t>
        </r>
      </text>
    </comment>
    <comment ref="B39" authorId="1" shapeId="0" xr:uid="{00000000-0006-0000-0100-000002000000}">
      <text>
        <r>
          <rPr>
            <b/>
            <sz val="9"/>
            <color indexed="81"/>
            <rFont val="Tahoma"/>
            <family val="2"/>
          </rPr>
          <t>CV:</t>
        </r>
        <r>
          <rPr>
            <sz val="9"/>
            <color indexed="81"/>
            <rFont val="Tahoma"/>
            <family val="2"/>
          </rPr>
          <t xml:space="preserve">
als ik 0,6 toepas dan komt er 70,32 uit, er is dus een afrondingsverschil met de opgave va Alita.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Kees</author>
    <author>C. Visser</author>
    <author xml:space="preserve"> </author>
  </authors>
  <commentList>
    <comment ref="C5" authorId="0" shapeId="0" xr:uid="{00000000-0006-0000-0300-000001000000}">
      <text>
        <r>
          <rPr>
            <b/>
            <sz val="9"/>
            <color indexed="81"/>
            <rFont val="Tahoma"/>
            <family val="2"/>
          </rPr>
          <t xml:space="preserve">C. Visser: 
</t>
        </r>
        <r>
          <rPr>
            <sz val="9"/>
            <color indexed="81"/>
            <rFont val="Tahoma"/>
            <family val="2"/>
          </rPr>
          <t>Deze rekenmodule is in overleg tussen UWV en PIV totstandgekomen en wordt zowel door UWV als door deelnemers van het PIV gebruikt.
De module berekent de afkoopsom aan de hand van de  bepalingen die onderdeel van de convenanten tussen UWV en verzekeraars uitmaken.</t>
        </r>
        <r>
          <rPr>
            <b/>
            <sz val="9"/>
            <color indexed="81"/>
            <rFont val="Tahoma"/>
            <family val="2"/>
          </rPr>
          <t xml:space="preserve">
</t>
        </r>
        <r>
          <rPr>
            <sz val="9"/>
            <color indexed="81"/>
            <rFont val="Tahoma"/>
            <family val="2"/>
          </rPr>
          <t xml:space="preserve">
De module is beschermd tegen fouten. Het werkblad is wel kopieerbaar, maar kan niet gewijzigd worden. Alleen de invoervelden in de gele kolom kunnen worden ingevuld.</t>
        </r>
      </text>
    </comment>
    <comment ref="AM8" authorId="1" shapeId="0" xr:uid="{00000000-0006-0000-0300-000002000000}">
      <text>
        <r>
          <rPr>
            <b/>
            <sz val="8"/>
            <color indexed="81"/>
            <rFont val="Tahoma"/>
            <family val="2"/>
          </rPr>
          <t>C. Visser:</t>
        </r>
        <r>
          <rPr>
            <sz val="8"/>
            <color indexed="81"/>
            <rFont val="Tahoma"/>
            <family val="2"/>
          </rPr>
          <t xml:space="preserve">
Deze w
aarde is
berekend, er kan een zeer klein verschil met het juiste bedrag bestaan</t>
        </r>
      </text>
    </comment>
    <comment ref="AR8" authorId="1" shapeId="0" xr:uid="{00000000-0006-0000-0300-000003000000}">
      <text>
        <r>
          <rPr>
            <b/>
            <sz val="8"/>
            <color indexed="81"/>
            <rFont val="Tahoma"/>
            <family val="2"/>
          </rPr>
          <t>C. Visser:</t>
        </r>
        <r>
          <rPr>
            <sz val="8"/>
            <color indexed="81"/>
            <rFont val="Tahoma"/>
            <family val="2"/>
          </rPr>
          <t xml:space="preserve">
Deze  waarde is berekend, er kan een zeer klein verschil met het juiste bedrag bestaan
</t>
        </r>
      </text>
    </comment>
    <comment ref="B11" authorId="1" shapeId="0" xr:uid="{00000000-0006-0000-0300-000004000000}">
      <text>
        <r>
          <rPr>
            <b/>
            <sz val="9"/>
            <color indexed="81"/>
            <rFont val="Tahoma"/>
            <family val="2"/>
          </rPr>
          <t>C. Visser:</t>
        </r>
        <r>
          <rPr>
            <sz val="9"/>
            <color indexed="81"/>
            <rFont val="Tahoma"/>
            <family val="2"/>
          </rPr>
          <t xml:space="preserve">
De datum indiening van de afkoopvordering bepaalt welk convenant en welke factoren van toepassing zijn op de afkoopsomberekening
</t>
        </r>
      </text>
    </comment>
    <comment ref="B13" authorId="0" shapeId="0" xr:uid="{00000000-0006-0000-0300-000005000000}">
      <text>
        <r>
          <rPr>
            <b/>
            <sz val="9"/>
            <color indexed="81"/>
            <rFont val="Tahoma"/>
            <family val="2"/>
          </rPr>
          <t xml:space="preserve">C. Visser:
</t>
        </r>
        <r>
          <rPr>
            <sz val="9"/>
            <color indexed="81"/>
            <rFont val="Tahoma"/>
            <family val="2"/>
          </rPr>
          <t>Omdat de WGA uitgaat van werkhervatting kan geen afkoopsomberekening op grond van de WGA gemaakt worden</t>
        </r>
        <r>
          <rPr>
            <b/>
            <sz val="9"/>
            <color indexed="81"/>
            <rFont val="Tahoma"/>
            <family val="2"/>
          </rPr>
          <t xml:space="preserve">
</t>
        </r>
      </text>
    </comment>
    <comment ref="B14" authorId="1" shapeId="0" xr:uid="{00000000-0006-0000-0300-000006000000}">
      <text>
        <r>
          <rPr>
            <b/>
            <sz val="9"/>
            <color indexed="81"/>
            <rFont val="Tahoma"/>
            <family val="2"/>
          </rPr>
          <t xml:space="preserve">C. Visser:
</t>
        </r>
        <r>
          <rPr>
            <sz val="9"/>
            <color indexed="81"/>
            <rFont val="Tahoma"/>
            <family val="2"/>
          </rPr>
          <t xml:space="preserve">Geef het dagloon zonder aftrek fictieve AAW op inclusief vakantiegeld. De module trekt dat reeds af indien nodig (dus niet bij WAZ en Wajong).
</t>
        </r>
        <r>
          <rPr>
            <b/>
            <sz val="9"/>
            <color indexed="81"/>
            <rFont val="Tahoma"/>
            <family val="2"/>
          </rPr>
          <t xml:space="preserve">
Voor WAZ en Wajong hoeft niets te worden ingevuld.</t>
        </r>
        <r>
          <rPr>
            <sz val="9"/>
            <color indexed="81"/>
            <rFont val="Tahoma"/>
            <family val="2"/>
          </rPr>
          <t xml:space="preserve">
Er kan bij de WAZ een dagloon ingevuld worden indien de algemene grondslag niet geldt voor betrokkene maar een individuele grondslag als betrokkenen niet aan alle eisen voldoet voor de algemene grondslag, die op het minimumloon is gebaseerd.
Bij WAO is de verhaalbare uitkering in deze rekenmodule gebaseerd op het vervolgdagloon. Het convenant kent in de afkoopformule de mogelijkheid om af te kopen in de situatie dat nog een loondervingsuitkering wordt gegeven. Dat komt vrijwel nimmer voor. Immers het convenant gaat uit van consolidatie na 6 jaar. Dan is de loondervingsuitkering altijd vervangen door een vervolguitkering. Desgewenst kan bij afkoop van een gecombineerde loondervings- en vervolguitkering een afwijkende rekenmodule worden gemaakt.</t>
        </r>
        <r>
          <rPr>
            <b/>
            <sz val="8"/>
            <color indexed="81"/>
            <rFont val="Tahoma"/>
            <family val="2"/>
          </rPr>
          <t xml:space="preserve">
</t>
        </r>
        <r>
          <rPr>
            <sz val="8"/>
            <color indexed="81"/>
            <rFont val="Tahoma"/>
            <family val="2"/>
          </rPr>
          <t xml:space="preserve">
</t>
        </r>
      </text>
    </comment>
    <comment ref="AA17" authorId="2" shapeId="0" xr:uid="{00000000-0006-0000-0300-000007000000}">
      <text>
        <r>
          <rPr>
            <b/>
            <sz val="8"/>
            <color indexed="81"/>
            <rFont val="Tahoma"/>
            <family val="2"/>
          </rPr>
          <t xml:space="preserve"> C.V. 1-5-2007
De WGA is ongedaan gemaakt omdat de C- factor niet bekend is. Dat is gedaan door van 4, 5 te maken. </t>
        </r>
        <r>
          <rPr>
            <sz val="8"/>
            <color indexed="81"/>
            <rFont val="Tahoma"/>
            <family val="2"/>
          </rPr>
          <t xml:space="preserve">
</t>
        </r>
      </text>
    </comment>
    <comment ref="AK29" authorId="1" shapeId="0" xr:uid="{00000000-0006-0000-0300-000008000000}">
      <text>
        <r>
          <rPr>
            <b/>
            <sz val="10"/>
            <color indexed="81"/>
            <rFont val="Tahoma"/>
            <family val="2"/>
          </rPr>
          <t>C. Visser:</t>
        </r>
        <r>
          <rPr>
            <sz val="10"/>
            <color indexed="81"/>
            <rFont val="Tahoma"/>
            <family val="2"/>
          </rPr>
          <t xml:space="preserve">
Jrtar. Factor L Factor r
1982 3,41% 11,87% 
1983 4,12% 8,89% 
1984 3,38% 8,57% 
1985 0.75% 7,65% 
1986 1,67% 7,01% 
1987 0,25% 6,30% 
1988 0,00% 6,37% 
1989 0,00% 6,5% 
1990   
1991 0,67% 9,13% 
1992 1.42% 8,73% 
1993 2,14% 7,51% 
1994 2,14% 6,17% 
1995 1,50% 7,79% 
1998 0,92% 5,71% 
Let op:
De factor wordt ook wel per maand opgegeven. Het jaar% wordt dan berekend aan de hand van de formule (1+i)^12 -1</t>
        </r>
      </text>
    </comment>
    <comment ref="AO29" authorId="0" shapeId="0" xr:uid="{00000000-0006-0000-0300-000009000000}">
      <text>
        <r>
          <rPr>
            <b/>
            <sz val="11"/>
            <color indexed="81"/>
            <rFont val="Tahoma"/>
            <family val="2"/>
          </rPr>
          <t>C. Visser:</t>
        </r>
        <r>
          <rPr>
            <sz val="11"/>
            <color indexed="81"/>
            <rFont val="Tahoma"/>
            <family val="2"/>
          </rPr>
          <t xml:space="preserve">
Opgave Verbond 15-2-2002, ref: 2002schade/466/ewent
Deze opgave is mogelijk onjuist omdat uitgangspunt vlg convenant de jaarfactor berekend uit de factoren L en r met 6 decimalen is, hier is dat meer). Er zijn echter wijzigingen geweest
</t>
        </r>
      </text>
    </comment>
    <comment ref="AG112" authorId="0" shapeId="0" xr:uid="{00000000-0006-0000-0300-00000A000000}">
      <text>
        <r>
          <rPr>
            <b/>
            <sz val="9"/>
            <color indexed="81"/>
            <rFont val="Tahoma"/>
            <family val="2"/>
          </rPr>
          <t>C. Visser:</t>
        </r>
        <r>
          <rPr>
            <sz val="9"/>
            <color indexed="81"/>
            <rFont val="Tahoma"/>
            <family val="2"/>
          </rPr>
          <t xml:space="preserve">
Indien onwaar, dan is geen dagloon ingevuld en geldt de algemene grondslag. Indien waar dan geldt de ingevulde individuele grondslag WAZ indien die lager is dan de algemene grondslag.
</t>
        </r>
      </text>
    </comment>
    <comment ref="AT142" authorId="1" shapeId="0" xr:uid="{00000000-0006-0000-0300-00000B000000}">
      <text>
        <r>
          <rPr>
            <b/>
            <sz val="9"/>
            <color indexed="81"/>
            <rFont val="Tahoma"/>
            <family val="2"/>
          </rPr>
          <t>C. Visser:</t>
        </r>
        <r>
          <rPr>
            <sz val="9"/>
            <color indexed="81"/>
            <rFont val="Tahoma"/>
            <family val="2"/>
          </rPr>
          <t xml:space="preserve">
De kortiing is op 100% gesteld om berekening WGA onmogelijk te maken, maar eenvoudig wijzigbaar te maken.  Het gegeven is 
dat WGA niet tot afkoop kank komen. Bij Afkoop WGA wordt de IVA gehanteerd, maar met 70% uitkering i.p.v. 75% bij bvolledige a.o.
</t>
        </r>
        <r>
          <rPr>
            <b/>
            <sz val="9"/>
            <color indexed="81"/>
            <rFont val="Tahoma"/>
            <family val="2"/>
          </rPr>
          <t xml:space="preserve">A. Hoen:
</t>
        </r>
        <r>
          <rPr>
            <sz val="9"/>
            <color indexed="81"/>
            <rFont val="Tahoma"/>
            <family val="2"/>
          </rPr>
          <t xml:space="preserve">Ik heb dit weer teruggedraaid na een gesprek met Alita Hoekman omdat de cijfers van WGA geselecteerd moeten kunnen worden. Zij gaf aan dat de c-factor voor de WAO gebruikt dient te worden.
</t>
        </r>
      </text>
    </comment>
    <comment ref="AT151" authorId="1" shapeId="0" xr:uid="{00000000-0006-0000-0300-00000C000000}">
      <text>
        <r>
          <rPr>
            <b/>
            <sz val="9"/>
            <color indexed="81"/>
            <rFont val="Tahoma"/>
            <family val="2"/>
          </rPr>
          <t>C. Visser:</t>
        </r>
        <r>
          <rPr>
            <sz val="9"/>
            <color indexed="81"/>
            <rFont val="Tahoma"/>
            <family val="2"/>
          </rPr>
          <t xml:space="preserve">
Zie de bijlage afkoopsomformule</t>
        </r>
      </text>
    </comment>
    <comment ref="AT215" authorId="1" shapeId="0" xr:uid="{E99E75DE-92B5-44A2-8026-1036299EC5E4}">
      <text>
        <r>
          <rPr>
            <b/>
            <sz val="9"/>
            <color indexed="81"/>
            <rFont val="Tahoma"/>
            <family val="2"/>
          </rPr>
          <t>C. Visser:</t>
        </r>
        <r>
          <rPr>
            <sz val="9"/>
            <color indexed="81"/>
            <rFont val="Tahoma"/>
            <family val="2"/>
          </rPr>
          <t xml:space="preserve">
De kortiing is op 100% gesteld om berekening WGA onmogelijk te maken, maar eenvoudig wijzigbaar te maken.  Het gegeven is 
dat WGA niet tot afkoop kank komen. Bij Afkoop WGA wordt de IVA gehanteerd, maar met 70% uitkering i.p.v. 75% bij bvolledige a.o.
</t>
        </r>
        <r>
          <rPr>
            <b/>
            <sz val="9"/>
            <color indexed="81"/>
            <rFont val="Tahoma"/>
            <family val="2"/>
          </rPr>
          <t xml:space="preserve">A. Hoen:
</t>
        </r>
        <r>
          <rPr>
            <sz val="9"/>
            <color indexed="81"/>
            <rFont val="Tahoma"/>
            <family val="2"/>
          </rPr>
          <t xml:space="preserve">Ik heb dit weer teruggedraaid na een gesprek met Alita Hoekman omdat de cijfers van WGA geselecteerd moeten kunnen worden. Zij gaf aan dat de c-factor voor de WAO gebruikt dient te worden.
</t>
        </r>
      </text>
    </comment>
    <comment ref="AT288" authorId="1" shapeId="0" xr:uid="{C432350E-EA74-4106-98F4-F1CD28D79804}">
      <text>
        <r>
          <rPr>
            <b/>
            <sz val="9"/>
            <color indexed="81"/>
            <rFont val="Tahoma"/>
            <family val="2"/>
          </rPr>
          <t>C. Visser:</t>
        </r>
        <r>
          <rPr>
            <sz val="9"/>
            <color indexed="81"/>
            <rFont val="Tahoma"/>
            <family val="2"/>
          </rPr>
          <t xml:space="preserve">
De kortiing is op 100% gesteld om berekening WGA onmogelijk te maken, maar eenvoudig wijzigbaar te maken.  Het gegeven is 
dat WGA niet tot afkoop kank komen. Bij Afkoop WGA wordt de IVA gehanteerd, maar met 70% uitkering i.p.v. 75% bij bvolledige a.o.
</t>
        </r>
        <r>
          <rPr>
            <b/>
            <sz val="9"/>
            <color indexed="81"/>
            <rFont val="Tahoma"/>
            <family val="2"/>
          </rPr>
          <t xml:space="preserve">A. Hoen:
</t>
        </r>
        <r>
          <rPr>
            <sz val="9"/>
            <color indexed="81"/>
            <rFont val="Tahoma"/>
            <family val="2"/>
          </rPr>
          <t xml:space="preserve">Ik heb dit weer teruggedraaid na een gesprek met Alita Hoekman omdat de cijfers van WGA geselecteerd moeten kunnen worden. Zij gaf aan dat de c-factor voor de WAO gebruikt dient te worden.
</t>
        </r>
      </text>
    </comment>
    <comment ref="AT361" authorId="1" shapeId="0" xr:uid="{74797D4A-764C-4FE0-9A64-B528EBCCF358}">
      <text>
        <r>
          <rPr>
            <b/>
            <sz val="9"/>
            <color indexed="81"/>
            <rFont val="Tahoma"/>
            <family val="2"/>
          </rPr>
          <t>C. Visser:</t>
        </r>
        <r>
          <rPr>
            <sz val="9"/>
            <color indexed="81"/>
            <rFont val="Tahoma"/>
            <family val="2"/>
          </rPr>
          <t xml:space="preserve">
De kortiing is op 100% gesteld om berekening WGA onmogelijk te maken, maar eenvoudig wijzigbaar te maken.  Het gegeven is 
dat WGA niet tot afkoop kank komen. Bij Afkoop WGA wordt de IVA gehanteerd, maar met 70% uitkering i.p.v. 75% bij bvolledige a.o.
</t>
        </r>
        <r>
          <rPr>
            <b/>
            <sz val="9"/>
            <color indexed="81"/>
            <rFont val="Tahoma"/>
            <family val="2"/>
          </rPr>
          <t xml:space="preserve">A. Hoen:
</t>
        </r>
        <r>
          <rPr>
            <sz val="9"/>
            <color indexed="81"/>
            <rFont val="Tahoma"/>
            <family val="2"/>
          </rPr>
          <t xml:space="preserve">Ik heb dit weer teruggedraaid na een gesprek met Alita Hoekman omdat de cijfers van WGA geselecteerd moeten kunnen worden. Zij gaf aan dat de c-factor voor de WAO gebruikt dient te worden.
</t>
        </r>
      </text>
    </comment>
    <comment ref="AT434" authorId="1" shapeId="0" xr:uid="{E97D44DD-F827-4FE9-84E4-1C7BB1E3490A}">
      <text>
        <r>
          <rPr>
            <b/>
            <sz val="9"/>
            <color indexed="81"/>
            <rFont val="Tahoma"/>
            <family val="2"/>
          </rPr>
          <t>C. Visser:</t>
        </r>
        <r>
          <rPr>
            <sz val="9"/>
            <color indexed="81"/>
            <rFont val="Tahoma"/>
            <family val="2"/>
          </rPr>
          <t xml:space="preserve">
De kortiing is op 100% gesteld om berekening WGA onmogelijk te maken, maar eenvoudig wijzigbaar te maken.  Het gegeven is 
dat WGA niet tot afkoop kank komen. Bij Afkoop WGA wordt de IVA gehanteerd, maar met 70% uitkering i.p.v. 75% bij bvolledige a.o.
</t>
        </r>
        <r>
          <rPr>
            <b/>
            <sz val="9"/>
            <color indexed="81"/>
            <rFont val="Tahoma"/>
            <family val="2"/>
          </rPr>
          <t xml:space="preserve">A. Hoen:
</t>
        </r>
        <r>
          <rPr>
            <sz val="9"/>
            <color indexed="81"/>
            <rFont val="Tahoma"/>
            <family val="2"/>
          </rPr>
          <t xml:space="preserve">Ik heb dit weer teruggedraaid na een gesprek met Alita Hoekman omdat de cijfers van WGA geselecteerd moeten kunnen worden. Zij gaf aan dat de c-factor voor de WAO gebruikt dient te worden.
</t>
        </r>
      </text>
    </comment>
    <comment ref="AT507" authorId="1" shapeId="0" xr:uid="{553293F1-F334-41AB-A3D5-B836DE3D722B}">
      <text>
        <r>
          <rPr>
            <b/>
            <sz val="9"/>
            <color indexed="81"/>
            <rFont val="Tahoma"/>
            <family val="2"/>
          </rPr>
          <t>C. Visser:</t>
        </r>
        <r>
          <rPr>
            <sz val="9"/>
            <color indexed="81"/>
            <rFont val="Tahoma"/>
            <family val="2"/>
          </rPr>
          <t xml:space="preserve">
De kortiing is op 100% gesteld om berekening WGA onmogelijk te maken, maar eenvoudig wijzigbaar te maken.  Het gegeven is 
dat WGA niet tot afkoop kank komen. Bij Afkoop WGA wordt de IVA gehanteerd, maar met 70% uitkering i.p.v. 75% bij bvolledige a.o.
</t>
        </r>
        <r>
          <rPr>
            <b/>
            <sz val="9"/>
            <color indexed="81"/>
            <rFont val="Tahoma"/>
            <family val="2"/>
          </rPr>
          <t xml:space="preserve">A. Hoen:
</t>
        </r>
        <r>
          <rPr>
            <sz val="9"/>
            <color indexed="81"/>
            <rFont val="Tahoma"/>
            <family val="2"/>
          </rPr>
          <t xml:space="preserve">Ik heb dit weer teruggedraaid na een gesprek met Alita Hoekman omdat de cijfers van WGA geselecteerd moeten kunnen worden. Zij gaf aan dat de c-factor voor de WAO gebruikt dient te worden.
</t>
        </r>
      </text>
    </comment>
    <comment ref="AT580" authorId="1" shapeId="0" xr:uid="{F33D6385-7E6E-4870-9059-FC987146B523}">
      <text>
        <r>
          <rPr>
            <b/>
            <sz val="9"/>
            <color indexed="81"/>
            <rFont val="Tahoma"/>
            <family val="2"/>
          </rPr>
          <t>C. Visser:</t>
        </r>
        <r>
          <rPr>
            <sz val="9"/>
            <color indexed="81"/>
            <rFont val="Tahoma"/>
            <family val="2"/>
          </rPr>
          <t xml:space="preserve">
De kortiing is op 100% gesteld om berekening WGA onmogelijk te maken, maar eenvoudig wijzigbaar te maken.  Het gegeven is 
dat WGA niet tot afkoop kank komen. Bij Afkoop WGA wordt de IVA gehanteerd, maar met 70% uitkering i.p.v. 75% bij bvolledige a.o.
</t>
        </r>
        <r>
          <rPr>
            <b/>
            <sz val="9"/>
            <color indexed="81"/>
            <rFont val="Tahoma"/>
            <family val="2"/>
          </rPr>
          <t xml:space="preserve">A. Hoen:
</t>
        </r>
        <r>
          <rPr>
            <sz val="9"/>
            <color indexed="81"/>
            <rFont val="Tahoma"/>
            <family val="2"/>
          </rPr>
          <t xml:space="preserve">Ik heb dit weer teruggedraaid na een gesprek met Alita Hoekman omdat de cijfers van WGA geselecteerd moeten kunnen worden. Zij gaf aan dat de c-factor voor de WAO gebruikt dient te worden.
</t>
        </r>
      </text>
    </comment>
  </commentList>
</comments>
</file>

<file path=xl/sharedStrings.xml><?xml version="1.0" encoding="utf-8"?>
<sst xmlns="http://schemas.openxmlformats.org/spreadsheetml/2006/main" count="4400" uniqueCount="1534">
  <si>
    <t>tabellen en indexen toegepast in formules, specificatie daarop geheel aangepast.</t>
  </si>
  <si>
    <t>WAZ WAJONG op gezamenlijk blad met WAO,specificaties toegepast.</t>
  </si>
  <si>
    <t>Blad bewerkingen alleen gebruikt voor site evenals blad1 en blad 2</t>
  </si>
  <si>
    <t>WAZ en WAJONG berekening UWV was verouderd.</t>
  </si>
  <si>
    <t>let op: Gekozen moet worden tussen site of UWV spreadsheet in Z8</t>
  </si>
  <si>
    <t>resultaat wet zit in AA17</t>
  </si>
  <si>
    <t>Toepasselijk convenant 2008</t>
  </si>
  <si>
    <r>
      <t>Verzonden:</t>
    </r>
    <r>
      <rPr>
        <sz val="10"/>
        <rFont val="Tahoma"/>
        <family val="2"/>
      </rPr>
      <t xml:space="preserve"> maandag 7 januari 2008 12:00</t>
    </r>
  </si>
  <si>
    <r>
      <t>CC:</t>
    </r>
    <r>
      <rPr>
        <sz val="10"/>
        <rFont val="Tahoma"/>
        <family val="2"/>
      </rPr>
      <t xml:space="preserve"> Boot, Hans (H.)</t>
    </r>
  </si>
  <si>
    <r>
      <t>Onderwerp:</t>
    </r>
    <r>
      <rPr>
        <sz val="10"/>
        <rFont val="Tahoma"/>
        <family val="2"/>
      </rPr>
      <t xml:space="preserve"> L en R voor 2008 en index</t>
    </r>
  </si>
  <si>
    <t>Hierbij de nodige cijfers voor het nieuwe kapitalisatiesheet.</t>
  </si>
  <si>
    <t>De gemiddelde maandrente staatsleningen november 2007 was 4,41%</t>
  </si>
  <si>
    <t>Dat geeft volgens ons rekenblad voor L en R de volgende uitkomst.</t>
  </si>
  <si>
    <r>
      <t>L      </t>
    </r>
    <r>
      <rPr>
        <sz val="12"/>
        <rFont val="Times New Roman"/>
        <family val="1"/>
      </rPr>
      <t xml:space="preserve">        </t>
    </r>
    <r>
      <rPr>
        <b/>
        <sz val="12"/>
        <rFont val="Times New Roman"/>
        <family val="1"/>
      </rPr>
      <t xml:space="preserve"> </t>
    </r>
    <r>
      <rPr>
        <b/>
        <sz val="10"/>
        <color indexed="8"/>
        <rFont val="Arial"/>
        <family val="2"/>
      </rPr>
      <t>0,084293       </t>
    </r>
  </si>
  <si>
    <r>
      <t>r      </t>
    </r>
    <r>
      <rPr>
        <sz val="12"/>
        <rFont val="Times New Roman"/>
        <family val="1"/>
      </rPr>
      <t xml:space="preserve">        </t>
    </r>
    <r>
      <rPr>
        <b/>
        <sz val="12"/>
        <rFont val="Times New Roman"/>
        <family val="1"/>
      </rPr>
      <t xml:space="preserve"> </t>
    </r>
    <r>
      <rPr>
        <b/>
        <sz val="10"/>
        <color indexed="8"/>
        <rFont val="Arial"/>
        <family val="2"/>
      </rPr>
      <t>0,360275       </t>
    </r>
  </si>
  <si>
    <r>
      <t>       </t>
    </r>
    <r>
      <rPr>
        <sz val="12"/>
        <rFont val="Times New Roman"/>
        <family val="1"/>
      </rPr>
      <t xml:space="preserve">        </t>
    </r>
    <r>
      <rPr>
        <b/>
        <sz val="12"/>
        <rFont val="Times New Roman"/>
        <family val="1"/>
      </rPr>
      <t xml:space="preserve">        </t>
    </r>
  </si>
  <si>
    <r>
      <t>(1+L)/(1+r)    </t>
    </r>
    <r>
      <rPr>
        <sz val="12"/>
        <rFont val="Times New Roman"/>
        <family val="1"/>
      </rPr>
      <t xml:space="preserve">        </t>
    </r>
    <r>
      <rPr>
        <b/>
        <sz val="12"/>
        <rFont val="Times New Roman"/>
        <family val="1"/>
      </rPr>
      <t xml:space="preserve"> </t>
    </r>
    <r>
      <rPr>
        <b/>
        <sz val="10"/>
        <color indexed="8"/>
        <rFont val="Arial"/>
        <family val="2"/>
      </rPr>
      <t>0,997250       </t>
    </r>
  </si>
  <si>
    <t>                       </t>
  </si>
  <si>
    <t>De index per 01/01/08 is 1,37%</t>
  </si>
  <si>
    <t>De grondslag excl. vakantiegeld per 01/01/08: € 61,38</t>
  </si>
  <si>
    <t>Vermeerderd met 8%: € 66,29</t>
  </si>
  <si>
    <t>De opzet CV beteknt jaarlijkse wijzigingen op slechts één plaats en niet door 4 werkbladen heen.</t>
  </si>
  <si>
    <t>Bewerkingen 7</t>
  </si>
  <si>
    <t>Toets uitkeringspercentage</t>
  </si>
  <si>
    <t>Geen</t>
  </si>
  <si>
    <t>Waarschuwingen</t>
  </si>
  <si>
    <r>
      <t>SPECIFICATIES:</t>
    </r>
    <r>
      <rPr>
        <b/>
        <sz val="9"/>
        <rFont val="Arial"/>
        <family val="2"/>
      </rPr>
      <t xml:space="preserve"> </t>
    </r>
  </si>
  <si>
    <t xml:space="preserve">Datum ongeval </t>
  </si>
  <si>
    <t>Geboortedatum verzekerde</t>
  </si>
  <si>
    <t>Kapitalisatiedatum</t>
  </si>
  <si>
    <t>Uitkeringspercentage</t>
  </si>
  <si>
    <t>Naam assuradeur</t>
  </si>
  <si>
    <t>Referenties assuradeur</t>
  </si>
  <si>
    <t>Juridische grondslag</t>
  </si>
  <si>
    <r>
      <t xml:space="preserve">A </t>
    </r>
    <r>
      <rPr>
        <sz val="10"/>
        <rFont val="Arial"/>
        <family val="2"/>
      </rPr>
      <t>= hoogte afkoopsom</t>
    </r>
  </si>
  <si>
    <r>
      <t>L</t>
    </r>
    <r>
      <rPr>
        <sz val="10"/>
        <rFont val="Arial"/>
        <family val="2"/>
      </rPr>
      <t xml:space="preserve"> = het gemiddelde stijgingspercentage van het dagloon over een periode van een maand</t>
    </r>
  </si>
  <si>
    <r>
      <t>r</t>
    </r>
    <r>
      <rPr>
        <sz val="10"/>
        <rFont val="Arial"/>
        <family val="2"/>
      </rPr>
      <t xml:space="preserve"> = het intrestpercentage per maand</t>
    </r>
  </si>
  <si>
    <r>
      <t>m</t>
    </r>
    <r>
      <rPr>
        <sz val="10"/>
        <rFont val="Arial"/>
        <family val="2"/>
      </rPr>
      <t xml:space="preserve"> = het aantal maanden waarover de uitkering maximaal zal kunnen worden verstrekt</t>
    </r>
  </si>
  <si>
    <r>
      <t>m</t>
    </r>
    <r>
      <rPr>
        <i/>
        <vertAlign val="subscript"/>
        <sz val="10"/>
        <rFont val="Arial"/>
        <family val="2"/>
      </rPr>
      <t>L</t>
    </r>
    <r>
      <rPr>
        <sz val="10"/>
        <rFont val="Arial"/>
        <family val="2"/>
      </rPr>
      <t xml:space="preserve"> = het aantal maanden waarover de loondervingsuitkering maximaal zal kunnen worden verstrekt</t>
    </r>
  </si>
  <si>
    <r>
      <t xml:space="preserve">c </t>
    </r>
    <r>
      <rPr>
        <sz val="10"/>
        <rFont val="Arial"/>
        <family val="2"/>
      </rPr>
      <t>= een correctie op de periode waarover de uitkering wordt verstrekt</t>
    </r>
  </si>
  <si>
    <r>
      <t>c</t>
    </r>
    <r>
      <rPr>
        <i/>
        <vertAlign val="subscript"/>
        <sz val="10"/>
        <rFont val="Arial"/>
        <family val="2"/>
      </rPr>
      <t>L</t>
    </r>
    <r>
      <rPr>
        <i/>
        <sz val="10"/>
        <rFont val="Arial"/>
        <family val="2"/>
      </rPr>
      <t xml:space="preserve"> </t>
    </r>
    <r>
      <rPr>
        <sz val="10"/>
        <rFont val="Arial"/>
        <family val="2"/>
      </rPr>
      <t>= een correctie op de periode waarover de loondervingsuitkering wordt verstrekt</t>
    </r>
  </si>
  <si>
    <r>
      <t>U</t>
    </r>
    <r>
      <rPr>
        <i/>
        <vertAlign val="subscript"/>
        <sz val="10"/>
        <rFont val="Arial"/>
        <family val="2"/>
      </rPr>
      <t xml:space="preserve">V </t>
    </r>
    <r>
      <rPr>
        <sz val="10"/>
        <rFont val="Arial"/>
        <family val="2"/>
      </rPr>
      <t>= het bedrag van de vervolguitkering per maand en de daarover aan de verzekerde toekomende vakantieuitkering</t>
    </r>
  </si>
  <si>
    <r>
      <t>U</t>
    </r>
    <r>
      <rPr>
        <i/>
        <vertAlign val="subscript"/>
        <sz val="10"/>
        <rFont val="Arial"/>
        <family val="2"/>
      </rPr>
      <t xml:space="preserve">L </t>
    </r>
    <r>
      <rPr>
        <sz val="10"/>
        <rFont val="Arial"/>
        <family val="2"/>
      </rPr>
      <t>= het bedrag van de loondervingsuitkering per maand en de daarover aan de verzekerde toekomende vakantieuitkering</t>
    </r>
  </si>
  <si>
    <r>
      <t xml:space="preserve">Deze kunnen toegevoegd worden aan de tabel met factoren voor het </t>
    </r>
    <r>
      <rPr>
        <b/>
        <sz val="10"/>
        <rFont val="Arial"/>
        <family val="2"/>
      </rPr>
      <t>convenant 1998</t>
    </r>
    <r>
      <rPr>
        <sz val="10"/>
        <rFont val="Arial"/>
        <family val="2"/>
      </rPr>
      <t xml:space="preserve">. Dan worden </t>
    </r>
  </si>
  <si>
    <r>
      <t xml:space="preserve">De fictieve AAW wordt afgeleid van het minimumloon. Het dagloon fictieve AAW wordt genoteerd in de tabel </t>
    </r>
    <r>
      <rPr>
        <b/>
        <sz val="10"/>
        <rFont val="Arial"/>
        <family val="2"/>
      </rPr>
      <t>Toepasselijk</t>
    </r>
  </si>
  <si>
    <r>
      <t>(fictieve) AAW/minimumloon</t>
    </r>
    <r>
      <rPr>
        <sz val="10"/>
        <rFont val="Arial"/>
        <family val="2"/>
      </rPr>
      <t xml:space="preserve"> in de lichtblauwe balk</t>
    </r>
  </si>
  <si>
    <r>
      <t xml:space="preserve">toegevoegd en de index van de tabel </t>
    </r>
    <r>
      <rPr>
        <b/>
        <sz val="10"/>
        <rFont val="Arial"/>
        <family val="2"/>
      </rPr>
      <t xml:space="preserve">toepasselijk convenant </t>
    </r>
    <r>
      <rPr>
        <sz val="10"/>
        <rFont val="Arial"/>
        <family val="2"/>
      </rPr>
      <t>worden gewijzigd.</t>
    </r>
  </si>
  <si>
    <t>Foutmeldingen en waaarschuwingen toegevoegd</t>
  </si>
  <si>
    <t>met vermelding s.v.p. van referentie:</t>
  </si>
  <si>
    <t>Overzicht verbeteringen en wijzigingen</t>
  </si>
  <si>
    <t xml:space="preserve">Het niet up to date zijn van de WAZ en WAJONG berekening is verholpen. </t>
  </si>
  <si>
    <t>De fouten die in versie UWV zaten, het niet op alle plaatsen aangepast zijn aan ontwikkelingen in tijd, verbeterd</t>
  </si>
  <si>
    <t xml:space="preserve">Dat was slechts gedeeltelijk gebeurd in versie UWV van het tweede semester 2003. </t>
  </si>
  <si>
    <t>Een wijziging is nu in een klein ogenblik gerealiseerd en de kans dat dat fout gaat is bijna nihil.</t>
  </si>
  <si>
    <t>Verbeteringen</t>
  </si>
  <si>
    <t>Bij deze versie is dat geconcentreerd op één plek in werkblad formules</t>
  </si>
  <si>
    <t xml:space="preserve">op verschillende plaatsen moest worden aangepast. </t>
  </si>
  <si>
    <t>Het grote probleem van de UWV versie was dat die halfjaarlijks op vier werkbladen</t>
  </si>
  <si>
    <t xml:space="preserve">Slechts één werkblad zowel voor WAZ, WAJONG als WAO moet worden gebruikt, namelijk specificatie. </t>
  </si>
  <si>
    <t>De overige werkbladen kunnen onzichtbaar worden gemaakt.</t>
  </si>
  <si>
    <t>Internet</t>
  </si>
  <si>
    <t xml:space="preserve">De werkbladen blad 1, blad 2 en bewerkingen zijn ingevoegd om de spreadsheet op internet bruikbaar te maken. </t>
  </si>
  <si>
    <t>Deze bladen kunnen in deze versie zichtbaar worden gemaakt met opmaak, blad enz.</t>
  </si>
  <si>
    <t xml:space="preserve">Deze werkbladen hebben geen enkele invloed op de werking van de spreadsheet voor UWV, </t>
  </si>
  <si>
    <t xml:space="preserve">zijn nog niet af en kunnen voor UWV onbesproken blijven. </t>
  </si>
  <si>
    <t>Specificatie</t>
  </si>
  <si>
    <t>Voor de gebruiker is alleen werkblad specificatie van belang.</t>
  </si>
  <si>
    <t xml:space="preserve">Dit werkblad is nu zo ingedeeld dat het niet gekopiëerd en geplakt moet worden in Word, </t>
  </si>
  <si>
    <t>wat tot nu toe waarschijnlijk gebeurde.</t>
  </si>
  <si>
    <t xml:space="preserve">Om het printbaar te maken heb ik ervoor gezorgd dat alleen dat deel geprint wordt </t>
  </si>
  <si>
    <t xml:space="preserve">dat van belang is als documentatie. </t>
  </si>
  <si>
    <t>Om het printbaar te maken moesten achtergrondkleuren vervallen</t>
  </si>
  <si>
    <t>De bovenste rijen zijn niet printbaar en alleen bedoeld om de gebruiker door de invulling te helpen.</t>
  </si>
  <si>
    <t>Per in te vullen cel wordt een foutboodschap of waarschuwing zichtbaar gemaakt</t>
  </si>
  <si>
    <t>als een cel nog niet of fout is ingevuld.</t>
  </si>
  <si>
    <t>Fouten zijn absoluut en leiden ertoe dat geen resultaat zichtbaar wordt.</t>
  </si>
  <si>
    <t xml:space="preserve">Het lettertype en de grootte heb ik enigszins aangepast om de leesbaarheid </t>
  </si>
  <si>
    <t xml:space="preserve">te bevorderen en acccenten te leggen. </t>
  </si>
  <si>
    <t xml:space="preserve">De tekst is iets gemoderniseerd. Op de ene plaats werd bijv. over dossiernr </t>
  </si>
  <si>
    <t>en op de andere plaats over referentie gesproken.</t>
  </si>
  <si>
    <t xml:space="preserve">Ik heb de datum indiening vordering toegevoegd naast kapitalisatiedatum, </t>
  </si>
  <si>
    <t>omdat in de praktijk daaruit problemen ontstonden.</t>
  </si>
  <si>
    <t xml:space="preserve">De convenanten spreken bijvoorbeeld over jaar zonder aan te geven of dat het jaar van kapitalisatie, </t>
  </si>
  <si>
    <t xml:space="preserve">of het jaar van indiening van de vordering is. </t>
  </si>
  <si>
    <t xml:space="preserve">Ik heb daarover een half jaar geleden een vraag gesteld aan het Verbond van verzekeraars </t>
  </si>
  <si>
    <t xml:space="preserve">zonder een afdoend antwoord te ontvangen. Ik nam dat nog even met Pieter Wijdema op. </t>
  </si>
  <si>
    <t>Hij gaf aan dat voor de toepasselijke factoren uitgegaan moet worden van de datum van indiening van de vordering.</t>
  </si>
  <si>
    <t xml:space="preserve">Ik kan mij daarin volledig vinden en heb dat ook verwerkt. </t>
  </si>
  <si>
    <t xml:space="preserve">De praktijk liet zien dat ook wel de factoren van de kapitalisatiedatum, die in een eerder jaar konden liggen werden toegepast. </t>
  </si>
  <si>
    <t>Dat is nu niet meer mogelijk. Het probleem van de halfjaarlijkse  aanpassing van de (fictieve) AAW grondslag is daar ook gelijk mee opgelost.</t>
  </si>
  <si>
    <t>De formules in blad specificatie zijn slechts uitwerkingen van de echte berekeningen in blad formules en betreffen niet de kern.</t>
  </si>
  <si>
    <t>Ik heb daarin gesleuteld om weinig verwijzingen te krijgen en het overzichtelijk te houden.</t>
  </si>
  <si>
    <t>Tijdsafhankelijke data, versie e.d. heb ik laten verwijzen naar blad formules om aanpassingen simpel te houden.</t>
  </si>
  <si>
    <t>Formules</t>
  </si>
  <si>
    <t>De basis toegevoegd, de formule, met uitleg</t>
  </si>
  <si>
    <t>en die per wet kunnen verschillen.</t>
  </si>
  <si>
    <t>Aanwijzingen toegevoegd hoe aangepast moet worden.</t>
  </si>
  <si>
    <t>De factoren waarop de variabelen berusten zijjn afgeleid uit de tabellen rechts met een index.</t>
  </si>
  <si>
    <t>In de tabellen lijkt overbodig onderscheid te worden gemaakt tussen de wetten.</t>
  </si>
  <si>
    <t>Dat onderscheid is gemaakt om ervoor te zorgen dat de spreadsheet flexibel is.</t>
  </si>
  <si>
    <t>Als in de toekomst wel onderscheid gemaakt wordt, dan is dat eenvoudig aan te passen.</t>
  </si>
  <si>
    <t>Ook bij de berekeningen heb ik daarom flink onderscheid gemaakt tussen de wetten.</t>
  </si>
  <si>
    <t>vanaf 1-1-2000</t>
  </si>
  <si>
    <r>
      <t>salaris wordt niet in drie decimalen of meer betaald.</t>
    </r>
    <r>
      <rPr>
        <b/>
        <sz val="10"/>
        <rFont val="Arial"/>
        <family val="2"/>
      </rPr>
      <t>Ook afronden maandbedrag in WAZ ingevoegd, maar niet in WAO</t>
    </r>
  </si>
  <si>
    <t>en wel bovenaan kolom I en volgende te beginnen bij lichtblauwe cellen.</t>
  </si>
  <si>
    <t>Verder is de tekst aangepast om het blad bruikbaar te doen zijn zowel voor WAO, WAZ en WAJONG.</t>
  </si>
  <si>
    <t xml:space="preserve">In berekeningen zijn variabelen onderscheiden die voor de drie wetten identiek zijn. </t>
  </si>
  <si>
    <t>Voldragen maar onvolledig geteste versie</t>
  </si>
  <si>
    <t>Referenties UWV Regres</t>
  </si>
  <si>
    <t>8 en 9</t>
  </si>
  <si>
    <t>Geert,</t>
  </si>
  <si>
    <t>Hieronder mijn opmerkingen met vooraf &gt;&gt;.</t>
  </si>
  <si>
    <t>Het lijkt me dat we bij elkaar moeten komen bijv. 13, 15 of 17 oktober. Geef me een gil.</t>
  </si>
  <si>
    <t>Naast de onderstaande problemen is belangrijk het aanbrengen van de juiste beveiligingen om het foolproof te maken (of als je wilt Visserproof)</t>
  </si>
  <si>
    <t>Bijgaand versie 9 aangepast aan je wensen.</t>
  </si>
  <si>
    <t>Met vriendelijke groeten</t>
  </si>
  <si>
    <t xml:space="preserve">Kees Visser </t>
  </si>
  <si>
    <t xml:space="preserve">AXA Schade NV </t>
  </si>
  <si>
    <t xml:space="preserve">Graadt van Roggenweg 500 </t>
  </si>
  <si>
    <t xml:space="preserve">Postbus 30810 </t>
  </si>
  <si>
    <t xml:space="preserve">3503 AR Utrecht </t>
  </si>
  <si>
    <t xml:space="preserve">Tel: 030 2198325, of thuis 078 6179169 </t>
  </si>
  <si>
    <t>Fax:030 2198644, thuis 078 6180824</t>
  </si>
  <si>
    <t>e-mail cornelis.visser@axa.nl en/of  c.visser35@chello.nl</t>
  </si>
  <si>
    <t>-----Oorspronkelijk bericht-----</t>
  </si>
  <si>
    <t>Van: Wolvers, Geert [mailto:geert.wolvers@uwv.nl]</t>
  </si>
  <si>
    <r>
      <t>Van:</t>
    </r>
    <r>
      <rPr>
        <sz val="10"/>
        <rFont val="Tahoma"/>
        <family val="2"/>
      </rPr>
      <t xml:space="preserve"> Boot, Hans (H.) [mailto:hans.boot@uwv.nl]</t>
    </r>
  </si>
  <si>
    <r>
      <t>Verzonden:</t>
    </r>
    <r>
      <rPr>
        <sz val="10"/>
        <rFont val="Tahoma"/>
        <family val="2"/>
      </rPr>
      <t xml:space="preserve"> maandag 7 juli 2008 14:58</t>
    </r>
  </si>
  <si>
    <r>
      <t>Aan:</t>
    </r>
    <r>
      <rPr>
        <sz val="10"/>
        <rFont val="Tahoma"/>
        <family val="2"/>
      </rPr>
      <t xml:space="preserve"> Visser, Cornelis</t>
    </r>
  </si>
  <si>
    <r>
      <t>CC:</t>
    </r>
    <r>
      <rPr>
        <sz val="10"/>
        <rFont val="Tahoma"/>
        <family val="2"/>
      </rPr>
      <t xml:space="preserve"> Wolvers, Geert (G.); Hoekman, Alita (A.)</t>
    </r>
  </si>
  <si>
    <r>
      <t>Onderwerp:</t>
    </r>
    <r>
      <rPr>
        <sz val="10"/>
        <rFont val="Tahoma"/>
        <family val="2"/>
      </rPr>
      <t xml:space="preserve"> Document1</t>
    </r>
  </si>
  <si>
    <r>
      <t xml:space="preserve">&lt;&lt;Doc1.doc&gt;&gt; </t>
    </r>
    <r>
      <rPr>
        <sz val="10"/>
        <rFont val="Verdana"/>
        <family val="2"/>
      </rPr>
      <t>Kees,</t>
    </r>
  </si>
  <si>
    <t>Bijgaand het bericht inzake de indexering per 1 juli 2008. Die bedraagt 1,62 %.</t>
  </si>
  <si>
    <t>Zoals je ziet bedraagt het mimimumloon ex vakantiegeld € 62,37</t>
  </si>
  <si>
    <t>Dit vermeerderd met vakantiegeld geeft dan de nieuwe "fictieve AAW grondslag" van € 62,37 x 108 % = € 67,36</t>
  </si>
  <si>
    <t xml:space="preserve">Het eerste half jaar hanteerden we € 66,29. Dit vermeerderd met de index van 1,62 % levert -wonder boven wonder- ook € 67,36 op. </t>
  </si>
  <si>
    <t>We zien de verwerking tzt tegemoet.</t>
  </si>
  <si>
    <t>Terwijl ik dit zo schrijf stuit ik op een probleem, dat ik vorig jaar niet zo heb onderkend, omdat ik toen bezig was "munitie" te verzamelen tegen de gedachten, die de denktank van het PIV (lees Visser-Keijzer) had ingebracht met betrekking tot de vaststelling van de forfaitaire korting bij partiele arbeidsongeschiktheid…..</t>
  </si>
  <si>
    <t>Vanaf het moment waarop het uitkeringspercentage voor de WAO bij 80-100 naar 75 % is gebracht, wordt bij de berekening van de claim en bij de kapitalisatie, zo sprake is van een ongeval van voor 1998,  75 % van het dagloon minus de fictieve grondslag aangehouden.  Het is al de vraag of de indexatie op die fictie moet worden toegepast, maar lijkt mij niet juist dat de fictieve grondslag, die is geent op de uitkeringsgrondslag WW voor kortlopende uitkeringen (= minimumloon 23 jaar), ook in de 75 % wordt meegenomen. Volgens mij dient voor de fictieve AAW-grondslag gewoon de 70 % te gelden, zoals die ook geldt voor de WW-uitkering. Uiteraard speelt dit bij de andere wetten niet, omdat daar geen korting wegens fictieve AAW plaatsvindt.</t>
  </si>
  <si>
    <t>Wat dacht je daarvan ?</t>
  </si>
  <si>
    <t>VUL DE DATUM ONGEVAL IN.</t>
  </si>
  <si>
    <t>VUL DE KAPITALISATIEDATUM IN.</t>
  </si>
  <si>
    <t>DE DATUM INDIENING VORDERING MOET NA 1-1-2000 LIGGEN</t>
  </si>
  <si>
    <t>Dit uiteraard geabstraheerd van het feit, dat regreszaken met ongevallen van voor 1998 in 2008 wel onderhand mogen zijn afgewikkeld.</t>
  </si>
  <si>
    <t>PS het zal je niet verbazen dat de verzekeraars hierover bij ons niet aan de bel hebben getrokken...</t>
  </si>
  <si>
    <t>M.vr.gr.</t>
  </si>
  <si>
    <t xml:space="preserve">Indexering wettelijk m.i.v. 1 juli 2008 - </t>
  </si>
  <si>
    <t>Indexatie</t>
  </si>
  <si>
    <t>Max.dagloon</t>
  </si>
  <si>
    <t>Max.premiedagloon</t>
  </si>
  <si>
    <t>Max.premieplichtig loon p/j</t>
  </si>
  <si>
    <t>Max.premieplichtig loon p/m   €   3850,40</t>
  </si>
  <si>
    <t>Min.(jeugd)loon p/m excl. vak.geld</t>
  </si>
  <si>
    <t>Per dag</t>
  </si>
  <si>
    <t xml:space="preserve">incl. VT  </t>
  </si>
  <si>
    <r>
      <t xml:space="preserve">  </t>
    </r>
    <r>
      <rPr>
        <sz val="10"/>
        <color indexed="12"/>
        <rFont val="Verdana"/>
        <family val="2"/>
      </rPr>
      <t>/ 21,75 =</t>
    </r>
  </si>
  <si>
    <t xml:space="preserve">Kopjes op de uitkering   </t>
  </si>
  <si>
    <t>21-jarigen</t>
  </si>
  <si>
    <t>22-jarigen</t>
  </si>
  <si>
    <t>23-jarigen</t>
  </si>
  <si>
    <t>Toeslagenwet incl. kopje -&gt;</t>
  </si>
  <si>
    <t>Max. toeslag gehuwde</t>
  </si>
  <si>
    <t>Max. toeslag alleenstaande ouder(90%)</t>
  </si>
  <si>
    <t>Max. toeslag alleenstaande 23 jr. of ouder(70%)</t>
  </si>
  <si>
    <t>22 jr.</t>
  </si>
  <si>
    <t>21 jr.</t>
  </si>
  <si>
    <t>20 jr.</t>
  </si>
  <si>
    <t>19 jr.</t>
  </si>
  <si>
    <t>18 jr.</t>
  </si>
  <si>
    <t>Verzonden: woensdag 17 september 2003 13:33</t>
  </si>
  <si>
    <t>Aan: 'C. Visser'</t>
  </si>
  <si>
    <t>Onderwerp: RE: Afkoopsom</t>
  </si>
  <si>
    <t>Hallo Kees,</t>
  </si>
  <si>
    <t>Ik zie dat je het voor ons qua uiterlijk zo vertrouwde sjabloon toch</t>
  </si>
  <si>
    <t>enigermate hebt verlaten.</t>
  </si>
  <si>
    <t>&gt;&gt; alles is mogelijk. Het verschil is om het direct printbaar te maken. Je kunt het krijgen zoals je het hebben wil.</t>
  </si>
  <si>
    <t>Hieronder mijn opmerkingen:</t>
  </si>
  <si>
    <t>Rechtsboven jouw module staat de tekst: Module werkt voor gebeurtenissen</t>
  </si>
  <si>
    <t>vanaf 01/01/00 voor convenant 1998 en 2000. Die mededeling dekt niet de</t>
  </si>
  <si>
    <t>lading, de module werkt immers ook indien uitgegaan wordt van een tot</t>
  </si>
  <si>
    <t>arbeidsongeschiktheid leidende gebeurtenis vóór 01/01/00 en ook vóór</t>
  </si>
  <si>
    <t>01/01/98, want in het laatste geval houdt de module (terecht) rekening met</t>
  </si>
  <si>
    <t>AAW aftrek.</t>
  </si>
  <si>
    <t>&gt;&gt; beter zou zijn vorderingen ingediend vanaf 1-1-2000. Waar het om gaat is dat de factoren vanaf 1-1-2000 erin zitten maar niet van die van daarvoor.</t>
  </si>
  <si>
    <t>De tekstregels links bovenaan, zoals "Referenties UWV Gak" kon ik</t>
  </si>
  <si>
    <t>Kies de wet op grond waarvan wordt verhaald</t>
  </si>
  <si>
    <t>KAPITALISATIE UIT SVW</t>
  </si>
  <si>
    <t>veranderen. Is het de bedoeling dat elke gebruiker dat kan? Met betrekking</t>
  </si>
  <si>
    <t>tot de aangehaalde tekstregel is dat, althans voorlopig, wel makkelijk.</t>
  </si>
  <si>
    <t>Reden: Het is de bedoeling dat alle voorheen separate regresclubjes binnen</t>
  </si>
  <si>
    <t>UWV (dus ook Guo, Cadans, Bouw en Uszo) op enige termijn als één gesloten</t>
  </si>
  <si>
    <t>front, centraal vanaf één plek, gaan opereren. Tót dat moment werken de</t>
  </si>
  <si>
    <t>clubjes nog vanuit de eigen locatie, met eigen dossierreferenties. De</t>
  </si>
  <si>
    <t>regresgroep bij UWV Guo zou dan de tekstregel kunnen wijzigen in</t>
  </si>
  <si>
    <t>"Referenties UWV Guo". Is het daarentegen wenselijk dat er niet geknoeid kan</t>
  </si>
  <si>
    <t>worden met de tekstregels (het is maar waar je voor kiest) dan adviseer ik</t>
  </si>
  <si>
    <t>de tekstregel te wijzigen in "Referenties UWV Regres".</t>
  </si>
  <si>
    <t>&gt;&gt; De spreadsheet is nog volledig onbeschermd. De bescherming kan er achteraf in aangebracht worden (fluitje van een cent).</t>
  </si>
  <si>
    <t>Gewijzigd in je wens.</t>
  </si>
  <si>
    <t>De ratio van de tekstregel "Datum indiening vordering" is mij niet geheel</t>
  </si>
  <si>
    <t>duidelijk.</t>
  </si>
  <si>
    <t>&gt;&gt; Datum indiening vordering kan verschillen van datum kapitalisatie. Het kan invloed hebben op welk convenant moet worden toegepast, datum kapitalisatie op de factoren. Er mag in beginsel geen groot verschil tussen zitten. Er zit een probleem als je kapitaliseert rond de jaar of semesterwisseling. Dat is hiermede verholpen. Onderwerp van nader gesprek.</t>
  </si>
  <si>
    <t>Mede omdat de kapitalisatieberekening uitgaat van factoren op</t>
  </si>
  <si>
    <t>maandbasis (wie heeft dat overigens verzonnen?)</t>
  </si>
  <si>
    <t>&gt;&gt; de commissie vond de jaar berekening te globaal, het maakt rekenkundig geen barst uit in moeilijkheid.</t>
  </si>
  <si>
    <t>kapitaliseren wij doorgaans per 1e van de (volgende) maand, en moeten wij (terecht) aandringen op zeer spoedige betaling, waarbij wij wel enige souplesse betrachten. Bijvoorbeeld:</t>
  </si>
  <si>
    <t>claimopgave gaat de deur uit per vandaag (17/09/03) en bevat een verdere</t>
  </si>
  <si>
    <t>periodieke claimopgave tot en met 31/10/03 en een kapitalisatie per</t>
  </si>
  <si>
    <t>01/11/03. Onze module geeft dan als uiterste betaaldatum voor de contante</t>
  </si>
  <si>
    <t>waarde 01/11/03. De module Visser geeft als uiterste betaaldatum 17/10/03.</t>
  </si>
  <si>
    <t>&gt;&gt; Je kunt het krijgen zoals je het hebben wil. Over de precieze definitie moeten we maar een keer spreken.</t>
  </si>
  <si>
    <t>Indien iets anders wordt ingevuld dan WAO, dus WAZ of Wajong, correspondeert</t>
  </si>
  <si>
    <t>de rest van de berekening niet meer met aanhef van de module. Er wordt</t>
  </si>
  <si>
    <t>immers in die gevallen niet gekapitaliseerd ex art. 90 lid 2 WAO. Dat kan</t>
  </si>
  <si>
    <t>tot verwarring leiden en problemen bij scherpslijpers.</t>
  </si>
  <si>
    <t>&gt;&gt; Dat kan opgelost worden door elders de kreet WAO te vervangen door UWV o.i.d. Daarvoor maar eens bij elkaar zitten. Je kunt het krijgen zoals je wilt.</t>
  </si>
  <si>
    <t>De achterliggende tekst bij de tekstregel "rekendagloon op afkoopdatum bij</t>
  </si>
  <si>
    <t>WAO" zou ook de aanwijzing moeten bevatten dat indien sprake is van WAZ of</t>
  </si>
  <si>
    <t>Wajong de grondslag vermeerderd met vakantiegeld ingevuld moet worden. Om</t>
  </si>
  <si>
    <t>verwarring te voorkomen zou de tekstregel dan automatisch moeten kunnen</t>
  </si>
  <si>
    <t>veranderen in "grondslag WAZ/Wajong incl. 8% vakantiegeld". Ik weet niet of</t>
  </si>
  <si>
    <t>dat technisch haalbaar is.</t>
  </si>
  <si>
    <t>&gt;&gt; Ik heb de tekst in de opmerking aangepast. We moeten hier maar eens verder over spreken. Er hoeft bij WAZ en Wajong overingens helemaal niets te worden ingevuld, dat is nou het mooie van deze spreadsheet. Het zat fout in de boodschappen verwerkt. Ik heb de foutcorrectie enigszins aangepast zodat bij WAZ en Wajong geen boodschap meer verschijnt.</t>
  </si>
  <si>
    <t>Indien een Wajong kapitalisatie wordt uitgevoerd geeft de tekst in de module</t>
  </si>
  <si>
    <t>Visser als factor C (onveranderd) 21,4% op. Dat is niet juist. De factor C</t>
  </si>
  <si>
    <t>bij Wajong kapitalisaties is 36,9%. Overigens is de achterliggende</t>
  </si>
  <si>
    <t>berekening van de Wajong kapitalisatie wel juist.</t>
  </si>
  <si>
    <t>&gt;&gt; Verholpen, dat was typisch een fout.</t>
  </si>
  <si>
    <t>Ik kan alleen met de muis van invulvak naar invulvak. Is het niet</t>
  </si>
  <si>
    <t>makkelijker om dat (ook) met de tabtoets te kunnen?</t>
  </si>
  <si>
    <t>&gt;&gt; dat hangt van je eigen instellingen af. Bij mijn spreadsheet instellingen gaat het inderdaad precies zoals je wilt, maar dan moet eerste het blad beveiligd zijn. Het kan verder met de cursortoetsen.</t>
  </si>
  <si>
    <t>Tot slot nog het volgende probleem, waar ik nog geen oplossing voor heb. Het</t>
  </si>
  <si>
    <t>was meen ik de bedoeling dat de uiteindelijke versie geplaatst zou worden op</t>
  </si>
  <si>
    <t>het kennisnet van PIV. Om daar in te komen moet je geautoriseerd zijn. Ik</t>
  </si>
  <si>
    <t>kon daar terecht via jouw user, en vervolgens zonodig downloaden. Op die</t>
  </si>
  <si>
    <t>wijze zal dat ook wel met de uiteindelijke versie wel lukken. Ik krijg de</t>
  </si>
  <si>
    <t>module echter niet verzonden naar de andere potentiële gebruikers binnen de</t>
  </si>
  <si>
    <t>Regresgroep, aangezien een aangebrachte beveiligingschil niet toelaat dat</t>
  </si>
  <si>
    <t>beveiligde programmas verzonden worden (zelfs niet aan collega's), en wie</t>
  </si>
  <si>
    <t>dat verzonnen heeft?</t>
  </si>
  <si>
    <t>&gt;&gt; Dit gaan we maar eens achter een pc bij jou uittesten. Ik kan er denk ik voor zorgen dat je de spreadsheet simpel kunt downloaden en aan iedereen kunt zenden.</t>
  </si>
  <si>
    <t>Groeten</t>
  </si>
  <si>
    <t xml:space="preserve">Geert Wolvers        </t>
  </si>
  <si>
    <t>&gt; -----Oorspronkelijk bericht-----</t>
  </si>
  <si>
    <t>&gt; Van:</t>
  </si>
  <si>
    <t>C. Visser [SMTP:c.visser35@chello.nl]</t>
  </si>
  <si>
    <t>&gt; Verzonden:</t>
  </si>
  <si>
    <t>woensdag 17 september 2003 12:23</t>
  </si>
  <si>
    <t>&gt; Aan:</t>
  </si>
  <si>
    <t>Wolvers (Geert UWV GAK)</t>
  </si>
  <si>
    <t>&gt; Onderwerp:</t>
  </si>
  <si>
    <t>Afkoopsom</t>
  </si>
  <si>
    <t>&gt;</t>
  </si>
  <si>
    <t>&gt; Beste Geert</t>
  </si>
  <si>
    <t xml:space="preserve">&gt;  </t>
  </si>
  <si>
    <t>&gt; Er zat nog een onlogische foutencorrectie in de module waardoor te</t>
  </si>
  <si>
    <t>&gt; nonrechte gewaarschuwd werd dat de geboortedatum fout was. Die is met de</t>
  </si>
  <si>
    <t>&gt; bijlage gecorrigeerd.</t>
  </si>
  <si>
    <t>&gt; BSA zit nog met een oude model te werken.</t>
  </si>
  <si>
    <t>&gt; Graag hoor ik van je.</t>
  </si>
  <si>
    <t>&gt; Kees</t>
  </si>
  <si>
    <t>&gt;   &lt;&lt; Bestand: 2003-08-27 afkoopsom WAO bewerkingen 8.xls &gt;&gt;</t>
  </si>
  <si>
    <t>Verder zullen we de marges dan moeten gaan plaatsen.</t>
  </si>
  <si>
    <t>Resultaat</t>
  </si>
  <si>
    <t>Invoer dagloon</t>
  </si>
  <si>
    <t>Invoer uitkeringspercentage</t>
  </si>
  <si>
    <t>http://www.pivkennisnet.nl/smartsite.dws?id=412484</t>
  </si>
  <si>
    <t>Deze spreadsheet kan opgevraagd worden bij:</t>
  </si>
  <si>
    <t>uitkeringspercentage</t>
  </si>
  <si>
    <t>Foutmeldingen in formules en secificatie gewijzigd.</t>
  </si>
  <si>
    <t>De jaarfactoren worden gebruikt, lichtblauw is uitgangspunt voor rest.</t>
  </si>
  <si>
    <t>na overleg met UWV, G. Wolvers enkele foutmeldingen en waarschuwingen aangepast.</t>
  </si>
  <si>
    <t>Convenant 2004</t>
  </si>
  <si>
    <t xml:space="preserve">Aanpassing aan convenant 2004. </t>
  </si>
  <si>
    <t>Tabel 2004 toegevoegd, keuze tussen tabellen gewijzigd.</t>
  </si>
  <si>
    <t>Beste Geert,</t>
  </si>
  <si>
    <t>Bijgaand de spreadsheet, maar nu met WAZ en WAJONG mogelijk voor 1-1-1998.</t>
  </si>
  <si>
    <t>Het zat in een beveiliging die nog door Wijdema was aangebracht en door mij niet om zeep was geholpen door verplaatsing naar de lijsten fouten en waarschuwingen.</t>
  </si>
  <si>
    <t xml:space="preserve">Ik heb dat nu gedaan door het niet bij de fouten te plaatsen, maar bij de waarschuwingen. </t>
  </si>
  <si>
    <t>Er zat ook nog een drempel in voor percentages boven 70%, bij WAZ en Wajong. Ook die heb ik eruit gesloopt en in de waarschuwingen gezet.</t>
  </si>
  <si>
    <t>Ik had je niet verteld dat ik weleens last heb van een aanval van precies opvolgen wat een ander doet.</t>
  </si>
  <si>
    <t>In het model Wijdema zat een afronding in het "AAW" bedrag per maand bij WAJONG. Die afronding zat er niet in zat er niet in bij WAO en WAZ</t>
  </si>
  <si>
    <t>Ik heb nu die WAJong afronding tot twee cijfers achter de komma laten vervallen zodat alle wetten exact hetzelfde worden benaderd.</t>
  </si>
  <si>
    <t>Het effect is een verschil van ongeveer maximaal 0,001% in voor en nadeel, per saldo 0.</t>
  </si>
  <si>
    <t>Het gaat hier meer om een esthetisch effect dan iets anders.</t>
  </si>
  <si>
    <t>Ik ga als besproken introduceren bij verzekeraars.</t>
  </si>
  <si>
    <t>Kees</t>
  </si>
  <si>
    <t>Aanpassing aan nieuw convenant</t>
  </si>
  <si>
    <t>Toepasselijk convenant 2007</t>
  </si>
  <si>
    <t>WGA</t>
  </si>
  <si>
    <t>IVA</t>
  </si>
  <si>
    <t>Besluit tot vaststelling van de factoren L en r voor het boekjaar 2004</t>
  </si>
  <si>
    <t>Het Uitvoeringsinstituut werknemersverzekeringen,</t>
  </si>
  <si>
    <t>Gelet op artikel 4, zesde en zevende lid, van de Regeling vordering contante waarde van periodieke verstrekkingen WAO,</t>
  </si>
  <si>
    <t>Besluit:</t>
  </si>
  <si>
    <t xml:space="preserve">Artikel 1 </t>
  </si>
  <si>
    <t>De factor L, bedoeld in artikel 3 van de Regeling vordering contante waarde van periodieke verstrekkingen WAO wordt voor het boekjaar 2004 vastgesteld op 0,335588 %.</t>
  </si>
  <si>
    <t>Artikel 2</t>
  </si>
  <si>
    <t>De factor r, bedoeld in artikel 3 van de Regeling vordering contante waarde van periodieke verstrekkingen WAO wordt voor het boekjaar 2004 vastgesteld op 0,367481 %.</t>
  </si>
  <si>
    <t>Artikel 3</t>
  </si>
  <si>
    <t>Dit besluit treedt in werking met ingang van 1 januari 2004.</t>
  </si>
  <si>
    <t>Dit besluit zal met de toelichting in de Staatscourant worden geplaatst.</t>
  </si>
  <si>
    <t xml:space="preserve">Amsterdam, ……………………. </t>
  </si>
  <si>
    <t>Herleiding L en r factor</t>
  </si>
  <si>
    <t>Factoren L en r aangepast voor 2004.</t>
  </si>
  <si>
    <t>In formules vermeld concept besluit 2004</t>
  </si>
  <si>
    <t>Blad tussenwaarden toegevoegd voor de werking op internet, waarbij de getallen- en datumnotatie Amerikaans zijn.</t>
  </si>
  <si>
    <t>De verwijzingen naar geconverteerde getallen in blad formules juist gezet.</t>
  </si>
  <si>
    <t>Het AAW minimumdagloon van € 61,17 voor 1-7-2002 in € 61,16 gecorrigeerd.</t>
  </si>
  <si>
    <t>concept besluit vervangen door besluit.</t>
  </si>
  <si>
    <t>gecorrigeerde looptijd in maanden (c, vlg. convenant)</t>
  </si>
  <si>
    <t>L</t>
  </si>
  <si>
    <t>r</t>
  </si>
  <si>
    <t>De datum waarop de uitkering gestopt zal zijn</t>
  </si>
  <si>
    <t>geb</t>
  </si>
  <si>
    <t>einddatum uitkering</t>
  </si>
  <si>
    <t>kap datum</t>
  </si>
  <si>
    <t>Aantal maanden uitkering</t>
  </si>
  <si>
    <t>AFRONDEN(ALS(Specificatie!D8=0; 0;((65*12)-(DAGEN360(Specificatie!D8;Specificatie!D9)/30)));0)</t>
  </si>
  <si>
    <t xml:space="preserve">Duur uitkering foutief door definiëring: </t>
  </si>
  <si>
    <t>geb datum</t>
  </si>
  <si>
    <t>kap.datum</t>
  </si>
  <si>
    <t>(JAAR(Specificatie!D8)+65-JAAR(Specificatie!D9))*12+MAAND(Specificatie!D8)-MAAND(Specificatie!D9)</t>
  </si>
  <si>
    <t>Geen wijziging in AAW-minimumdagloon</t>
  </si>
  <si>
    <t>Testopstelling:</t>
  </si>
  <si>
    <t>Nieuw</t>
  </si>
  <si>
    <t>oud</t>
  </si>
  <si>
    <t>Duur in maanden</t>
  </si>
  <si>
    <t xml:space="preserve">Vervangen in formules d51 door </t>
  </si>
  <si>
    <t>Waarschuwing toegevoegd dat eerste maand van berekening niet dubbel mag zijn.</t>
  </si>
  <si>
    <t>Besluit tot vaststelling van de factoren L en r voor het boekjaar 2005</t>
  </si>
  <si>
    <t>Gelet op artikel 4, zesde en zevende lid, van de Regeling vordering contante waarde van periodieke verstrekkingen WAO;</t>
  </si>
  <si>
    <t>De factor L, bedoeld in artikel 3 van de Regeling vordering contante waarde van periodieke verstrekkingen WAO wordt voor het boekjaar 2005 vastgesteld op 0,270721 %.</t>
  </si>
  <si>
    <t>Test invoer</t>
  </si>
  <si>
    <t>Wijzigingen aangebracht bij:</t>
  </si>
  <si>
    <t>WAZ maandbedrag afhankelijk van al dan niet invoer grondslag</t>
  </si>
  <si>
    <t>WAZ invoer grondslag</t>
  </si>
  <si>
    <t>foutmelding indien WAZ grondslag hoger dan algemene grondslag</t>
  </si>
  <si>
    <t>waarschuwing indien WAZ grondslag is ingevuld</t>
  </si>
  <si>
    <t>De factor r, bedoeld in artikel 3 van de Regeling vordering contante waarde van periodieke verstrekkingen WAO wordt voor het boekjaar 2005 vastgesteld op 0,321745 %.</t>
  </si>
  <si>
    <t>Dit besluit treedt in werking met ingang van 1 januari 2005.</t>
  </si>
  <si>
    <t xml:space="preserve">Amsterdam, 20 december 2004 </t>
  </si>
  <si>
    <t>dr. J.M. Linthorst,</t>
  </si>
  <si>
    <t>voorzitter Raad van bestuur  UWV</t>
  </si>
  <si>
    <t>Toelichting</t>
  </si>
  <si>
    <t>Onderwerp</t>
  </si>
  <si>
    <t>Ingaande 1-7-2007</t>
  </si>
  <si>
    <t>Opmerking</t>
  </si>
  <si>
    <t>1.</t>
  </si>
  <si>
    <t>Wettelijk minimumloon</t>
  </si>
  <si>
    <t>vanaf</t>
  </si>
  <si>
    <t>maand</t>
  </si>
  <si>
    <t>week</t>
  </si>
  <si>
    <t>dag</t>
  </si>
  <si>
    <r>
      <t xml:space="preserve">De minimumlonen zijn geïndexeerd met </t>
    </r>
    <r>
      <rPr>
        <sz val="10"/>
        <color indexed="10"/>
        <rFont val="Arial"/>
        <family val="2"/>
      </rPr>
      <t>1,25%</t>
    </r>
  </si>
  <si>
    <t>23 jaar</t>
  </si>
  <si>
    <t>22 jaar</t>
  </si>
  <si>
    <t>21 jaar</t>
  </si>
  <si>
    <t>20 jaar</t>
  </si>
  <si>
    <t>19 jaar</t>
  </si>
  <si>
    <t>18 jaar</t>
  </si>
  <si>
    <t>17 jaar</t>
  </si>
  <si>
    <t>16 jaar</t>
  </si>
  <si>
    <t>15 jaar</t>
  </si>
  <si>
    <t>2.</t>
  </si>
  <si>
    <t>Maximum uitkeringsdagloon ZW, WW en WAO</t>
  </si>
  <si>
    <t>3.</t>
  </si>
  <si>
    <t>Vakantietoeslag 8%</t>
  </si>
  <si>
    <t>Reserveringsfactor 100/108.</t>
  </si>
  <si>
    <t xml:space="preserve">                </t>
  </si>
  <si>
    <t>4a.</t>
  </si>
  <si>
    <t>Uitkeringsgrondslag vervolg-/kortdurende uitkering WW</t>
  </si>
  <si>
    <t>Leeftijd</t>
  </si>
  <si>
    <t>per dag</t>
  </si>
  <si>
    <t>De uitkeringsgrondslag voor de vervolg-/kortdurende uitkering WW is gelijk aan het brutominimumloon per maand (incl. vt) gedeeld door 21,75.</t>
  </si>
  <si>
    <t>23 jaar en ouder</t>
  </si>
  <si>
    <t>-</t>
  </si>
  <si>
    <t>4b.</t>
  </si>
  <si>
    <t>Grondslagen Waz/Wajong</t>
  </si>
  <si>
    <t xml:space="preserve">Algemene grondslag </t>
  </si>
  <si>
    <t>De grondslagen Waz/Wajong zijn gelijk aan het brutominimumloon per maand gedeeld door 21,75.</t>
  </si>
  <si>
    <t xml:space="preserve">Per 1 juli 2007 wordt de uitkering van volledig arbeidsongeschikte Wajong-gerechtigden, net als volledig arbeidsongeschikten, verhoogd van 70% van de grondslag naar 75% van de grondslag. </t>
  </si>
  <si>
    <t>Individuele grondslag</t>
  </si>
  <si>
    <r>
      <t xml:space="preserve">De individuele grondslagen zijn geïndexeerd met </t>
    </r>
    <r>
      <rPr>
        <sz val="10"/>
        <color indexed="10"/>
        <rFont val="Arial"/>
        <family val="2"/>
      </rPr>
      <t>1,25%</t>
    </r>
    <r>
      <rPr>
        <sz val="10"/>
        <color indexed="18"/>
        <rFont val="Arial"/>
        <family val="2"/>
      </rPr>
      <t>.</t>
    </r>
  </si>
  <si>
    <t>5.</t>
  </si>
  <si>
    <t>Kopjesregeling</t>
  </si>
  <si>
    <t>Verhoging van de uitkering op het minimumniveau van alleenstaanden tot het relevante sociale minimum</t>
  </si>
  <si>
    <t>Verhoogde uitkering WW/WAO/Waz/Wajong/WIA</t>
  </si>
  <si>
    <t>leeftijd</t>
  </si>
  <si>
    <t>70% grondslag</t>
  </si>
  <si>
    <t>max. kopje</t>
  </si>
  <si>
    <t>23 jaar tot 65 jaar</t>
  </si>
  <si>
    <t>23 - 65 jaar</t>
  </si>
  <si>
    <t>vanaf 22 jaar</t>
  </si>
  <si>
    <t>nihil</t>
  </si>
  <si>
    <t>vanaf 21 jaar</t>
  </si>
  <si>
    <t>6.</t>
  </si>
  <si>
    <t>Toeslagenwet</t>
  </si>
  <si>
    <t>Aanvulling op loondervingsuitkering WW, ZW, Waz, Wajong, WAO en Wamil tot het relevante sociale minimum</t>
  </si>
  <si>
    <t>sociaal minimum</t>
  </si>
  <si>
    <t xml:space="preserve">                   </t>
  </si>
  <si>
    <t>gehuwd 100% m.l. (60,55)</t>
  </si>
  <si>
    <t>alleenstaande ouder 90% m.l. (54,50)</t>
  </si>
  <si>
    <t>alleenstaand 70% m.l. (42,39)</t>
  </si>
  <si>
    <t>7.</t>
  </si>
  <si>
    <t>Wachtgeldpremie (wa)</t>
  </si>
  <si>
    <t>Verschilt per sector.</t>
  </si>
  <si>
    <t>Komt geheel voor rekening van de werkgever.</t>
  </si>
  <si>
    <t xml:space="preserve">Wachtgeldpremie over directe uitkeringen (du): 1,51 </t>
  </si>
  <si>
    <r>
      <t>N.b.: dit percentage geldt ook bij loon ingevolge een arbeidsovereenkomst als bedoeld in hoofdstuk 2 van de Wet Sociale Werkvoorziening (WSW</t>
    </r>
    <r>
      <rPr>
        <sz val="10"/>
        <color indexed="18"/>
        <rFont val="Arial"/>
        <family val="2"/>
      </rPr>
      <t>)</t>
    </r>
  </si>
  <si>
    <t>8.</t>
  </si>
  <si>
    <t>Werkloosheidspremie (Awf)</t>
  </si>
  <si>
    <t>8,25%.</t>
  </si>
  <si>
    <t>Werknemer 3,85%; werkgever 4,40%.</t>
  </si>
  <si>
    <t>Voor beiden geldt een franchise van 60 per dag.</t>
  </si>
  <si>
    <r>
      <t xml:space="preserve">Zie voor de andere tijdvakken de hoofdstukken </t>
    </r>
    <r>
      <rPr>
        <sz val="10"/>
        <color indexed="18"/>
        <rFont val="Arial"/>
        <family val="2"/>
      </rPr>
      <t>Franchises</t>
    </r>
    <r>
      <rPr>
        <sz val="10"/>
        <color indexed="18"/>
        <rFont val="Arial"/>
        <family val="2"/>
      </rPr>
      <t xml:space="preserve"> en </t>
    </r>
    <r>
      <rPr>
        <sz val="10"/>
        <color indexed="18"/>
        <rFont val="Arial"/>
        <family val="2"/>
      </rPr>
      <t xml:space="preserve">Franchise bij vakantiebonnen </t>
    </r>
  </si>
  <si>
    <t>9.</t>
  </si>
  <si>
    <t>Premie WAO</t>
  </si>
  <si>
    <t>Basispremie 5,15% vermeerderd met een per werkgever berekende gedifferentieerde premie.</t>
  </si>
  <si>
    <t>Komt geheel voor rekening van werkgever.</t>
  </si>
  <si>
    <t xml:space="preserve">Rekenpremie 0,48%. </t>
  </si>
  <si>
    <t>10.</t>
  </si>
  <si>
    <t>Premie ZVW</t>
  </si>
  <si>
    <t>Naast de basispremie die iedere persoon betaalt, is er een inkomensafhankelijke bijdrage die 6,50% bedraagt. De werkgever vergoedt deze premie volledig. Voor verzekerden zonder inhoudingsplichtige vergoeding bedraagt de inkomensafhankelijke bijdrage 4,4%.</t>
  </si>
  <si>
    <t>Maximum premie-inkomensgrens 30.623 per jaar.</t>
  </si>
  <si>
    <t>11.</t>
  </si>
  <si>
    <r>
      <t>Loonbelasting/premies volksverzekeringen</t>
    </r>
    <r>
      <rPr>
        <sz val="10"/>
        <color indexed="18"/>
        <rFont val="Arial"/>
        <family val="2"/>
      </rPr>
      <t xml:space="preserve"> </t>
    </r>
  </si>
  <si>
    <t xml:space="preserve">lengte </t>
  </si>
  <si>
    <t>eerste schijf</t>
  </si>
  <si>
    <t>lb 2,50%</t>
  </si>
  <si>
    <t>vv 31,15%</t>
  </si>
  <si>
    <t>De AKW wordt volledig gefinancierd met Rijksbijdragen.</t>
  </si>
  <si>
    <t>Algemene heffingskorting &lt; 65 jaar 2042;</t>
  </si>
  <si>
    <t>Algemene heffingskorting &gt; 65 jaar 957;</t>
  </si>
  <si>
    <t>Jonggehandicaptenkorting 656</t>
  </si>
  <si>
    <t>lengte tweede schijf</t>
  </si>
  <si>
    <t>lb10,25%</t>
  </si>
  <si>
    <t>derde schijf</t>
  </si>
  <si>
    <t>lb 42%</t>
  </si>
  <si>
    <t xml:space="preserve">    </t>
  </si>
  <si>
    <t>&gt; 53.064</t>
  </si>
  <si>
    <t>lb 52%</t>
  </si>
  <si>
    <t>Premiegrens volksverzekeringen</t>
  </si>
  <si>
    <t>12.</t>
  </si>
  <si>
    <t>Premiegrens werknemersverzekeringen</t>
  </si>
  <si>
    <t>172,48 per dag</t>
  </si>
  <si>
    <t>Bij WAJONG geldt een algemene grondslag</t>
  </si>
  <si>
    <t>Zie voor de andere tijdvakken het hoofdstuk maximumpremieloon</t>
  </si>
  <si>
    <t>Franchise werkgever/werknemer bij Awf 60 per dag.</t>
  </si>
  <si>
    <t>Zie voor de andere tijdvakken het hoofdstuk Franchises</t>
  </si>
  <si>
    <t>13.</t>
  </si>
  <si>
    <t>Premie AWBZ</t>
  </si>
  <si>
    <t>Premie ANW</t>
  </si>
  <si>
    <t>Premie AOW</t>
  </si>
  <si>
    <t>Komen geheel voor rekening van de werknemer.</t>
  </si>
  <si>
    <t>14.</t>
  </si>
  <si>
    <t>Vereveningsbijdrage</t>
  </si>
  <si>
    <t>Uitsluitend relevant voor Waz/Wajong- en Wamil-uitkeringen</t>
  </si>
  <si>
    <t>3,85 % met een Awf-franchise van 60 per dag.</t>
  </si>
  <si>
    <t xml:space="preserve">             </t>
  </si>
  <si>
    <t>Bijgaand de staalkaart SV.</t>
  </si>
  <si>
    <t xml:space="preserve">Voor vaststelling van de AAW reductie op (het slinkende bestand) oude WAO claims c.q. de berekening van de contante waarde WAZ en Wajong </t>
  </si>
  <si>
    <t>Dienen we per 01/07/07 uit te gaan van € 65,40 per dag.</t>
  </si>
  <si>
    <t>P.s. mijn zomerreces gaat in op maandag 9 juli en eindigt op vrijdag 3 augustus. De aangepaste kapitalisatiesheet kun je dan het beste sturen aan alita.hoekman@uwv.nl en/of hans.boot@uwv.nl.</t>
  </si>
  <si>
    <t>korting wetten:</t>
  </si>
  <si>
    <t xml:space="preserve">Het Verbond en UWV hebben een nieuw convenant verhaalsrecht Ziektewet, WAO, WAZ, Wajong en WIA gesloten. Het convenant zal - na het bereiken van het vereiste intekenpercentage - in werking treden op 1 januari 2008 en eindigen op 31 december 2010. In het convenant zijn partijen de volgende forfaitaire kortingspercentages overeengekomen: WAO/WAZ/Wajong 22%; Ziektewet 19%; IVA 26%; WGA 24% Verzekeraars kunnen intekenen bij het Verbond tot en met 10 januari 2008. </t>
  </si>
  <si>
    <t xml:space="preserve">WAO/WAZ/Wajong 22%; Ziektewet 19%; IVA 26%; WGA 24% Verzekeraars kunnen intekenen bij het Verbond tot en met 10 januari 2008. </t>
  </si>
  <si>
    <t xml:space="preserve">Indien een verzekerde arbeidsongeschikt raakt, waarbij een derde aansprakelijk kan worden gesteld voor deze arbeidsongeschiktheid, dan heeft het Uitvoeringsinstituut werknemersverzekeringen (UWV) het recht de arbeidsongeschiktheidsuitkering te verhalen op de aansprakelijke derde. Met het verhaal wordt een maximale compensatie van de uitkeringslasten beoogd en worden deze lasten bij degene gelegd door wie ze veroorzaakt zijn. Dit verhaalsrecht is vastgelegd in artikel 90, eerste lid, van de Wet op de arbeidsongeschiktheidsverzekering (WAO). Op grond van artikel 90, tweede lid WAO, heeft de Staatssecretaris van Sociale Zaken en Werkgelegenheid regels gesteld waarbij UWV in plaats van periodieke betalingen de contante waarde van het verhaalsbedrag kan vorderen. </t>
  </si>
  <si>
    <t>Een tweetal factoren uit de in die regels opgenomen formule wordt door UWV jaarlijks vastgesteld, te weten: de factor L (= gemiddeld stijgingspercentage van het dagloon, bedoeld in artikel 14 van de WAO, over een periode van een maand) en de factor r (= het interestpercentage per maand). Voor het boekjaar 2005 is de factor L vastgesteld op 0,270721 % en de factor r op 0,321745 %. De waarde van de factor (1+L)/(1+r) wordt na afronding op zes decimalen 0,999491</t>
  </si>
  <si>
    <t>Waarschuwing voor oude Wajong zaken eruit gehaald, wa-verzekeraars zijn niet gaan procederen</t>
  </si>
  <si>
    <t>Besluit tot vaststelling van de factoren L en r voor het boekjaar 2006</t>
  </si>
  <si>
    <r>
      <t xml:space="preserve">De factor L, bedoeld in artikel 3 van de Regeling vordering contante waarde van periodieke verstrekkingen WAO wordt voor het boekjaar 2005 vastgesteld op </t>
    </r>
    <r>
      <rPr>
        <sz val="11"/>
        <color indexed="8"/>
        <rFont val="Verdana"/>
        <family val="2"/>
      </rPr>
      <t>0,143947 %.</t>
    </r>
  </si>
  <si>
    <r>
      <t xml:space="preserve">De factor r, bedoeld in artikel 3 van de Regeling vordering contante waarde van periodieke verstrekkingen WAO wordt voor het boekjaar 2005 vastgesteld op </t>
    </r>
    <r>
      <rPr>
        <sz val="11"/>
        <color indexed="8"/>
        <rFont val="Verdana"/>
        <family val="2"/>
      </rPr>
      <t>0,296425</t>
    </r>
    <r>
      <rPr>
        <sz val="10"/>
        <color indexed="16"/>
        <rFont val="Verdana"/>
        <family val="2"/>
      </rPr>
      <t xml:space="preserve"> </t>
    </r>
    <r>
      <rPr>
        <sz val="11"/>
        <rFont val="Verdana"/>
        <family val="2"/>
      </rPr>
      <t xml:space="preserve"> %.</t>
    </r>
  </si>
  <si>
    <t>Dit besluit treedt in werking met ingang van 1 januari 2006. Indien de Staatscourant waarin dit besluit wordt geplaatst, wordt uitgegeven na</t>
  </si>
  <si>
    <t>30 december 2005, treedt het besluit in werking met ingang van de tweede dag na dagtekening van de Staatscourant waarin het wordt geplaatst, en werkt het terug tot en met 1 januari 2006.</t>
  </si>
  <si>
    <t xml:space="preserve">Amsterdam, 20 december 2005 </t>
  </si>
  <si>
    <t>Aanpassing aan nieuwe factoren</t>
  </si>
  <si>
    <t>Herleiding maand naar jaarfactoren</t>
  </si>
  <si>
    <t xml:space="preserve">maand L is </t>
  </si>
  <si>
    <t>jaar L:</t>
  </si>
  <si>
    <t>Maand r is</t>
  </si>
  <si>
    <t>Jaarfactor L</t>
  </si>
  <si>
    <t>Jaar r</t>
  </si>
  <si>
    <t>Jaarfactor r is</t>
  </si>
  <si>
    <t>De uitleg van de wijziging van de L en r factor aangevuld met een voorbeeld</t>
  </si>
  <si>
    <t>Beste Kees,</t>
  </si>
  <si>
    <t>Om het rekenformat voor kapitalisatie te vervolmaken heb je nog de nieuwe grondslag Wajong (tevens WAZ resp. AAW reductie) nodig.</t>
  </si>
  <si>
    <r>
      <t xml:space="preserve">Blijkens berichtgeving Soza is de nieuwe grondslag voor een 23-jarige ingaande 01/01/06 € 58,51. Vermeerderd met 8% vakantiegeld komen we dan uit op </t>
    </r>
    <r>
      <rPr>
        <b/>
        <u/>
        <sz val="10"/>
        <rFont val="Arial"/>
        <family val="2"/>
      </rPr>
      <t>€ 63,19.</t>
    </r>
  </si>
  <si>
    <t>(het was tot dusver vanaf 01/07/03 € 62,80).</t>
  </si>
  <si>
    <t>Groet</t>
  </si>
  <si>
    <t>Geert</t>
  </si>
  <si>
    <t>Deze mail doorgevoerd</t>
  </si>
  <si>
    <r>
      <t>Van:</t>
    </r>
    <r>
      <rPr>
        <sz val="10"/>
        <rFont val="Tahoma"/>
        <family val="2"/>
      </rPr>
      <t xml:space="preserve"> Wolvers, Geert (G.) [mailto:geert.wolvers@uwv.nl]</t>
    </r>
  </si>
  <si>
    <r>
      <t>Verzonden:</t>
    </r>
    <r>
      <rPr>
        <sz val="10"/>
        <rFont val="Tahoma"/>
        <family val="2"/>
      </rPr>
      <t xml:space="preserve"> woensdag 12 juli 2006 10:22</t>
    </r>
  </si>
  <si>
    <r>
      <t>Aan:</t>
    </r>
    <r>
      <rPr>
        <sz val="10"/>
        <rFont val="Tahoma"/>
        <family val="2"/>
      </rPr>
      <t xml:space="preserve"> c.visser35@chello.nl; cornelis.visser@axa.nl</t>
    </r>
  </si>
  <si>
    <r>
      <t>CC:</t>
    </r>
    <r>
      <rPr>
        <sz val="10"/>
        <rFont val="Tahoma"/>
        <family val="2"/>
      </rPr>
      <t xml:space="preserve"> Hoekman, Alita (A.)</t>
    </r>
  </si>
  <si>
    <r>
      <t>Onderwerp:</t>
    </r>
    <r>
      <rPr>
        <sz val="10"/>
        <rFont val="Tahoma"/>
        <family val="2"/>
      </rPr>
      <t xml:space="preserve"> Aanpassing kapitalisatiesheet</t>
    </r>
  </si>
  <si>
    <t>Goedemorgen Kees,</t>
  </si>
  <si>
    <t>Alles wel, naar ik hoop?</t>
  </si>
  <si>
    <t>Op het laatste moment is er een indexering van de uitkeringen afgekomen.</t>
  </si>
  <si>
    <t>Indexverhoging is 0,94%</t>
  </si>
  <si>
    <t>De nieuwe grondslag WAZ en Wajong komt daarmee op € 59,06 exclusief vakantietoeslag.</t>
  </si>
  <si>
    <t>Voor vaststelling van de reductiefactor (c.q. basis voor WAZ en Wajong kapitalisatie) dus nog 8% er bovenop.</t>
  </si>
  <si>
    <t>Morgen is mijn laatste werkdag en daarna naar andere oorden. Je kan desgewenst de aangepaste sheet voor een eventuele controle het beste sturen naar: alita.hoekman@uwv.nl</t>
  </si>
  <si>
    <t>Het dossier waar je nog geld tegoed had (0103422 CVI W.10.26) maak ik vandaag of morgen nog in orde.</t>
  </si>
  <si>
    <t>Je verzoek voor dossieroverleg ben ik niet vergeten. Na mijn vakantie zullen we ons buigen over een agenda. Ik heb het een en ander al genoteerd. Hans heeft ook nog wat liggen dus dat wordt wel wat.</t>
  </si>
  <si>
    <t xml:space="preserve">Overigens zijn Hans Boot, Dick de Waal en ik vrijwel tegelijkertijd weg. Dat kon niet anders. We zitten alle drie vast aan schoolvakanties. </t>
  </si>
  <si>
    <t>Voor verzekeraars wel zo prettig; even rust. Jullie kunnen je slag slaan. Hoewel, Alita Hoekman is er ook nog.</t>
  </si>
  <si>
    <t>Met vriendelijke groet</t>
  </si>
  <si>
    <t>Geert Wolvers</t>
  </si>
  <si>
    <t>Claimcoördinator</t>
  </si>
  <si>
    <t>Afdeling Regres-UWV</t>
  </si>
  <si>
    <t>T 036-7506527</t>
  </si>
  <si>
    <t>F 036-7506533</t>
  </si>
  <si>
    <t>E geert.wolvers@uwv.nl</t>
  </si>
  <si>
    <r>
      <t>Van:</t>
    </r>
    <r>
      <rPr>
        <sz val="10"/>
        <rFont val="Arial"/>
        <family val="2"/>
      </rPr>
      <t xml:space="preserve"> Wolvers, Geert (G.) [mailto:geert.wolvers@uwv.nl]</t>
    </r>
  </si>
  <si>
    <r>
      <t>Verzonden:</t>
    </r>
    <r>
      <rPr>
        <sz val="10"/>
        <rFont val="Arial"/>
        <family val="2"/>
      </rPr>
      <t xml:space="preserve"> do 4-1-2007 15:23</t>
    </r>
  </si>
  <si>
    <r>
      <t>Aan:</t>
    </r>
    <r>
      <rPr>
        <sz val="10"/>
        <rFont val="Arial"/>
        <family val="2"/>
      </rPr>
      <t xml:space="preserve"> axa@cvisser.info</t>
    </r>
  </si>
  <si>
    <r>
      <t>CC:</t>
    </r>
    <r>
      <rPr>
        <sz val="10"/>
        <rFont val="Arial"/>
        <family val="2"/>
      </rPr>
      <t xml:space="preserve"> Boot, Hans (H.); Waal, Dick de (D.); Hoekman, Alita (A.)</t>
    </r>
  </si>
  <si>
    <r>
      <t>Onderwerp:</t>
    </r>
    <r>
      <rPr>
        <sz val="10"/>
        <rFont val="Arial"/>
        <family val="2"/>
      </rPr>
      <t xml:space="preserve"> FW: Spreadsheet</t>
    </r>
  </si>
  <si>
    <t>nogmaals hallo,</t>
  </si>
  <si>
    <t>de grondslag Wajong/WAZ voor een 23 jarige is per 01/01/07 geworden € 59,81 ex vakantietoeslag</t>
  </si>
  <si>
    <t>verhoogd met 8% wordt het dan € 64,59</t>
  </si>
  <si>
    <t>Daglonen en grondslagen zijn met 1,26% verhoogd.</t>
  </si>
  <si>
    <r>
      <t>Van:</t>
    </r>
    <r>
      <rPr>
        <sz val="10"/>
        <rFont val="Tahoma"/>
        <family val="2"/>
      </rPr>
      <t xml:space="preserve"> Wolvers, Geert (G.)</t>
    </r>
  </si>
  <si>
    <t>naam assuradeur verscheen niet op PIV-site, hersteld op blad specificatie, aa18 ingevoegd</t>
  </si>
  <si>
    <r>
      <t>Verzonden:</t>
    </r>
    <r>
      <rPr>
        <sz val="10"/>
        <rFont val="Tahoma"/>
        <family val="2"/>
      </rPr>
      <t xml:space="preserve"> donderdag 4 januari 2007 14:30</t>
    </r>
  </si>
  <si>
    <r>
      <t>Aan:</t>
    </r>
    <r>
      <rPr>
        <sz val="10"/>
        <rFont val="Tahoma"/>
        <family val="2"/>
      </rPr>
      <t xml:space="preserve"> 'C. Visser AXA'</t>
    </r>
  </si>
  <si>
    <r>
      <t>Onderwerp:</t>
    </r>
    <r>
      <rPr>
        <sz val="10"/>
        <rFont val="Tahoma"/>
        <family val="2"/>
      </rPr>
      <t xml:space="preserve"> RE: Spreadsheet</t>
    </r>
  </si>
  <si>
    <t>het is nog niet officieel (besluit moet nog genomen worden) maar de rekenaars hebben het volgende bedacht:</t>
  </si>
  <si>
    <t>L = 0,087570</t>
  </si>
  <si>
    <t>r = 0,313179</t>
  </si>
  <si>
    <t>(1+L)/(1+r) = 0,997751</t>
  </si>
  <si>
    <t>De bovengenoemde factoren zijn berekend voor een maandperiode.</t>
  </si>
  <si>
    <t>Op jaarbasis gelden de volgende waarden:</t>
  </si>
  <si>
    <t>L = 1,06</t>
  </si>
  <si>
    <t>r = 3,82</t>
  </si>
  <si>
    <t>Nu nog de index opsnorren.</t>
  </si>
  <si>
    <t>TOELICHTING</t>
  </si>
  <si>
    <t>[20 december 2005]</t>
  </si>
  <si>
    <t xml:space="preserve"> </t>
  </si>
  <si>
    <t xml:space="preserve">     Indien een verzekerde arbeidsongeschikt raakt, waarbij een derde aansprakelijk kan worden gesteld voor deze arbeidsongeschiktheid, dan heeft het Uitvoeringsinstituut werknemersverzekeringen (UWV) het recht de arbeidsongeschiktheidsuitkering te verhalen op de aansprakelijke derde. Met het verhaal wordt een maximale compensatie van de uitkeringslasten beoogd en worden deze lasten bij degene gelegd door wie ze veroorzaakt zijn. Dit verhaalsrecht is vastgelegd in artikel 90, eerste lid, van de Wet op de arbeidsongeschiktheidsverzekering (WAO). Op grond van artikel 90, tweede lid, WAO heeft de Staatssecretaris van Sociale Zaken en Werkgelegenheid regels gesteld waarbij UWV in plaats van periodieke betalingen de contante waarde van het verhaalsbedrag kan vorderen.</t>
  </si>
  <si>
    <t xml:space="preserve">     Een tweetal factoren uit de in die regels opgenomen formule wordt door UWV jaarlijks vastgesteld, te weten: de factor L (= gemiddeld stijgingspercentage van het dagloon, bedoeld in artikel 14 van de WAO, over een periode van één maand) en de factor r (= het interestpercentage per maand). Voor het boekjaar 2006 is de factor L vastgesteld op 0,143947% en de factor r op 0,296425%. De waarde van de factor (1+L)/(1+r) wordt na afronding op zes decimalen 0,998480.</t>
  </si>
  <si>
    <t>Plv. voorzitter Raad van bestuur UWV,</t>
  </si>
  <si>
    <t>A.G. Dümig.</t>
  </si>
  <si>
    <t>Wet op de arbeidsongeschiktheidsverzekering</t>
  </si>
  <si>
    <t>Nadere regelgeving</t>
  </si>
  <si>
    <t>Bijgewerkt naar laatste editie Staatsblad/Staatscourant</t>
  </si>
  <si>
    <t>Inwerkingtreding: 1 januari 2002</t>
  </si>
  <si>
    <t>(T.a.v. art. 4:6 en 4:7 RvcwpvW)</t>
  </si>
  <si>
    <t xml:space="preserve">     Besluit:</t>
  </si>
  <si>
    <t>Art. 1.</t>
  </si>
  <si>
    <t>Art. 2.</t>
  </si>
  <si>
    <t>Art. 3.</t>
  </si>
  <si>
    <t>Amsterdam, 19 december 2001.</t>
  </si>
  <si>
    <t>J.F. Buurmeijer, voorzitter.</t>
  </si>
  <si>
    <t>[19 december 2001]</t>
  </si>
  <si>
    <t>REGELING  VORDERING  CONTANTE  WAARDE  VAN  PERIODIEKE  VERSTREKKINGEN  WAO  EN  WET  WIA ¹</t>
  </si>
  <si>
    <r>
      <t xml:space="preserve">14 juli 2000, </t>
    </r>
    <r>
      <rPr>
        <b/>
        <i/>
        <sz val="10"/>
        <color indexed="23"/>
        <rFont val="Arial"/>
        <family val="2"/>
      </rPr>
      <t>Stcrt.</t>
    </r>
    <r>
      <rPr>
        <b/>
        <sz val="10"/>
        <color indexed="23"/>
        <rFont val="Arial"/>
        <family val="2"/>
      </rPr>
      <t xml:space="preserve"> 2000, 137</t>
    </r>
  </si>
  <si>
    <t>Inwerkingtreding: 21 juli 2000</t>
  </si>
  <si>
    <t>(T.a.v. artt. 99:2 Wet WIA en 90:2 WAO)</t>
  </si>
  <si>
    <r>
      <t xml:space="preserve">1. </t>
    </r>
    <r>
      <rPr>
        <b/>
        <i/>
        <sz val="7.5"/>
        <rFont val="Arial"/>
        <family val="2"/>
      </rPr>
      <t>Redactie</t>
    </r>
    <r>
      <rPr>
        <b/>
        <sz val="7.5"/>
        <rFont val="Arial"/>
        <family val="2"/>
      </rPr>
      <t xml:space="preserve">: ingevolge artikel XXII, onderdeel D, van de Regeling van 16 december 2005, </t>
    </r>
    <r>
      <rPr>
        <b/>
        <i/>
        <sz val="7.5"/>
        <rFont val="Arial"/>
        <family val="2"/>
      </rPr>
      <t>Stcrt</t>
    </r>
    <r>
      <rPr>
        <b/>
        <sz val="7.5"/>
        <rFont val="Arial"/>
        <family val="2"/>
      </rPr>
      <t>. 2005, 249, is de citeertitel van de Regeling vordering contante waarde van periodieke verstrekkingen WAO vervangen door: Regeling vordering contante waarde van periodieke verstrekkingen WAO en Wet WIA.</t>
    </r>
  </si>
  <si>
    <t>14 juli 2000/nr. SV/AVF/2000/39949</t>
  </si>
  <si>
    <t>Directie Sociale Verzekeringen</t>
  </si>
  <si>
    <t>     De Staatssecretaris van Sociale Zaken en Werkgelegenheid, J.F. Hoogervorst;</t>
  </si>
  <si>
    <t>     Gelet op artikel 90, tweede lid, van de Wet op de arbeidsongeschiktheidsverzekering;</t>
  </si>
  <si>
    <t>     Besluit:</t>
  </si>
  <si>
    <r>
      <t>Art. 1.</t>
    </r>
    <r>
      <rPr>
        <b/>
        <sz val="10"/>
        <rFont val="Arial"/>
        <family val="2"/>
      </rPr>
      <t xml:space="preserve"> </t>
    </r>
    <r>
      <rPr>
        <b/>
        <i/>
        <sz val="10"/>
        <rFont val="Arial"/>
        <family val="2"/>
      </rPr>
      <t>Begripsbepalingen</t>
    </r>
  </si>
  <si>
    <t>In deze regeling wordt verstaan onder:</t>
  </si>
  <si>
    <t>a. WAO: de Wet op de arbeidsongeschiktheidsverzekering;</t>
  </si>
  <si>
    <t>b. Wet WIA: de Wet werk en inkomen naar arbeidsvermogen;</t>
  </si>
  <si>
    <r>
      <t>c.</t>
    </r>
    <r>
      <rPr>
        <b/>
        <sz val="10"/>
        <rFont val="Arial"/>
        <family val="2"/>
      </rPr>
      <t xml:space="preserve"> de contante waarde: de contante waarde van de periodieke verstrekkingen, bedoeld in artikel 90, tweede lid, van de WAO en artikel 99, tweede lid, van de Wet WIA;</t>
    </r>
  </si>
  <si>
    <r>
      <t>d.</t>
    </r>
    <r>
      <rPr>
        <b/>
        <sz val="10"/>
        <rFont val="Arial"/>
        <family val="2"/>
      </rPr>
      <t xml:space="preserve"> de loondervingsuitkering: de loondervingsuitkering, bedoeld in artikel 21, eerste lid, van de WAO, de arbeidsongeschiktheidsuitkering, bedoeld in hoofdstuk 6 van de Wet WIA, en de loongerelateerde uitkering van de werkhervattingsuitkering gedeeltelijk arbeidsgeschikten, bedoeld in hoofdstuk 7 van de Wet WIA;</t>
    </r>
  </si>
  <si>
    <r>
      <t>e.</t>
    </r>
    <r>
      <rPr>
        <b/>
        <sz val="10"/>
        <rFont val="Arial"/>
        <family val="2"/>
      </rPr>
      <t xml:space="preserve"> de vervolguitkering: de vervolguitkering, bedoeld in artikel 21, eerste lid, van de WAO, en de loonaanvullingsuitkering, bedoeld in artikel 61, vierde lid, van de Wet WIA;</t>
    </r>
  </si>
  <si>
    <r>
      <t>f.</t>
    </r>
    <r>
      <rPr>
        <b/>
        <sz val="10"/>
        <rFont val="Arial"/>
        <family val="2"/>
      </rPr>
      <t xml:space="preserve"> de uitkering: de loondervingsuitkering en de vervolguitkering tezamen.</t>
    </r>
  </si>
  <si>
    <t>lettertype verkleind om beter te kunnen printen, kolombreedte iets gewijzigd</t>
  </si>
  <si>
    <r>
      <t>Art. 2.</t>
    </r>
    <r>
      <rPr>
        <b/>
        <sz val="10"/>
        <rFont val="Arial"/>
        <family val="2"/>
      </rPr>
      <t xml:space="preserve"> </t>
    </r>
    <r>
      <rPr>
        <b/>
        <i/>
        <sz val="10"/>
        <rFont val="Arial"/>
        <family val="2"/>
      </rPr>
      <t>Geconsolideerde toestand van de arbeidsongeschiktheid</t>
    </r>
  </si>
  <si>
    <t>Het Uitvoeringsinstituut werknemersverzekeringen kan in overeenstemming met de tot schadevergoeding verplichte derde eerst tot vordering van de contante waarde overgaan indien het Uitvoeringsinstituut werknemersverzekeringen van oordeel is dat ten aanzien van de verzekerde met betrekking tot de mate van zijn arbeidsongeschiktheid een geconsolideerde toestand is ingetreden.</t>
  </si>
  <si>
    <r>
      <t>Art. 3.</t>
    </r>
    <r>
      <rPr>
        <b/>
        <sz val="10"/>
        <rFont val="Arial"/>
        <family val="2"/>
      </rPr>
      <t xml:space="preserve"> </t>
    </r>
    <r>
      <rPr>
        <b/>
        <i/>
        <sz val="10"/>
        <rFont val="Arial"/>
        <family val="2"/>
      </rPr>
      <t>Berekening contante waarde</t>
    </r>
  </si>
  <si>
    <t>De contante waarde wordt berekend op basis van de formule:</t>
  </si>
  <si>
    <t>óf, indien de factor L gelijk is aan de factor r:</t>
  </si>
  <si>
    <t>A = 1,02 * (UV * (1-c) * m + (UL - UV) * (1 - cL) * mL)</t>
  </si>
  <si>
    <t>waarbij:</t>
  </si>
  <si>
    <t>A = de contante waarde;</t>
  </si>
  <si>
    <t>m = het aantal maanden waarover de uitkering maximaal zal kunnen worden verstrekt;</t>
  </si>
  <si>
    <t>mL = het aantal maanden waarover de loondervingsuitkering maximaal zal kunnen worden verstrekt;</t>
  </si>
  <si>
    <t>c = een correctie op de periode waarover de uitkering wordt verstrekt, op grond van de kans op overlijden en op grond van zogenoemde individuele omstandigheden;</t>
  </si>
  <si>
    <t>cL = een correctie op de periode waarover de loondervingsuitkering wordt verstrekt, op grond van de kans op overlijden en op grond van zogenoemde individuele omstandigheden;</t>
  </si>
  <si>
    <t>UV = het bedrag van de vervolguitkering per maand en de daarover aan de verzekerde toekomende vakantie-uitkering, met dien verstand dat bij de bepaling van de contante waarde van de arbeidsongeschiktheidsuitkering, bedoeld in hoofdstuk 6 van de WAO, deze factor op 0 wordt gesteld;</t>
  </si>
  <si>
    <t>UL = het bedrag van de loondervingsuitkering per maand en de daarover aan de verzekerde toekomende vakantie-uitkering;</t>
  </si>
  <si>
    <t>L = het gemiddeld stijgingspercentage van het dagloon, bedoeld in artikel 14 van WAO of artikel 13 van de Wet WIA, over een periode van één maand;</t>
  </si>
  <si>
    <t>r = het interestpercentage per maand.</t>
  </si>
  <si>
    <r>
      <t>Art. 4.</t>
    </r>
    <r>
      <rPr>
        <b/>
        <sz val="10"/>
        <rFont val="Arial"/>
        <family val="2"/>
      </rPr>
      <t xml:space="preserve"> </t>
    </r>
    <r>
      <rPr>
        <b/>
        <i/>
        <sz val="10"/>
        <rFont val="Arial"/>
        <family val="2"/>
      </rPr>
      <t>Berekening factoren</t>
    </r>
  </si>
  <si>
    <t>-1. De factor UV, bedoeld in artikel 3, wordt als volgt berekend:</t>
  </si>
  <si>
    <r>
      <t>a.</t>
    </r>
    <r>
      <rPr>
        <b/>
        <sz val="10"/>
        <rFont val="Arial"/>
        <family val="2"/>
      </rPr>
      <t xml:space="preserve"> de som van de vervolguitkering per dag wordt verhoogd met de daarover aan de verzekerde toekomende vakantie-uitkering op de dag voorafgaande aan het tijdstip van de vaststelling van de contante waarde;</t>
    </r>
  </si>
  <si>
    <r>
      <t>b.</t>
    </r>
    <r>
      <rPr>
        <b/>
        <sz val="10"/>
        <color indexed="10"/>
        <rFont val="Arial"/>
        <family val="2"/>
      </rPr>
      <t xml:space="preserve"> </t>
    </r>
    <r>
      <rPr>
        <b/>
        <sz val="10"/>
        <rFont val="Arial"/>
        <family val="2"/>
      </rPr>
      <t xml:space="preserve">het onder </t>
    </r>
    <r>
      <rPr>
        <b/>
        <i/>
        <sz val="10"/>
        <rFont val="Arial"/>
        <family val="2"/>
      </rPr>
      <t>a</t>
    </r>
    <r>
      <rPr>
        <b/>
        <sz val="10"/>
        <rFont val="Arial"/>
        <family val="2"/>
      </rPr>
      <t xml:space="preserve"> verkregen bedrag wordt voor de herleiding op maandbasis vermenigvuldigd met de factor 21,75.</t>
    </r>
  </si>
  <si>
    <t>-2. De factor UL, bedoeld in artikel 3, wordt als volgt berekend:</t>
  </si>
  <si>
    <r>
      <t>a.</t>
    </r>
    <r>
      <rPr>
        <b/>
        <sz val="10"/>
        <rFont val="Arial"/>
        <family val="2"/>
      </rPr>
      <t xml:space="preserve"> de som van de loondervingsuitkering per dag wordt verhoogd met de daarover aan de verzekerde toekomende vakantie-uitkering op de dag voorafgaande aan het tijdstip van de vaststelling van de contante waarde;</t>
    </r>
  </si>
  <si>
    <t>-3. De factor m, bedoeld in artikel 3, is gelijk aan het aantal maanden gelegen tussen het tijdstip waarop de vervolguitkering van de verzekerde zou worden beëindigd wegens het bereiken van de 65-jarige leeftijd en het begin van de periode waarover wordt afgekocht.</t>
  </si>
  <si>
    <r>
      <t>-4.</t>
    </r>
    <r>
      <rPr>
        <b/>
        <sz val="10"/>
        <rFont val="Arial"/>
        <family val="2"/>
      </rPr>
      <t xml:space="preserve"> De factor mL, bedoeld in artikel 3, is gelijk aan het aantal maanden gelegen tussen het tijdstip waarop de loondervingsuitkering van de verzekerde zou worden beëindigd wegens de afloop van de in artikel 21</t>
    </r>
    <r>
      <rPr>
        <b/>
        <i/>
        <sz val="10"/>
        <rFont val="Arial"/>
        <family val="2"/>
      </rPr>
      <t>a</t>
    </r>
    <r>
      <rPr>
        <b/>
        <sz val="10"/>
        <rFont val="Arial"/>
        <family val="2"/>
      </rPr>
      <t xml:space="preserve"> van WAO of artikel 59 of 127, eerste lid, van de Wet WIA bedoelde periode en het begin van de periode waarover wordt afgekocht.</t>
    </r>
  </si>
  <si>
    <r>
      <t>-5.</t>
    </r>
    <r>
      <rPr>
        <b/>
        <sz val="10"/>
        <rFont val="Arial"/>
        <family val="2"/>
      </rPr>
      <t xml:space="preserve"> De factor c en de factor cL, bedoeld in artikel 3, worden per geval door het Uitvoeringsinstituut werknemersverzekeringen en de tot schadevergoeding verplichte derde in onderling overleg vastgesteld, onverminderd de bevoegdheid van het Uitvoeringsinstituut werknemersverzekeringen om met assuradeuren of groepen van assuradeuren hieromtrent gezamenlijke regelingen te treffen.</t>
    </r>
  </si>
  <si>
    <r>
      <t>-6.</t>
    </r>
    <r>
      <rPr>
        <b/>
        <sz val="10"/>
        <rFont val="Arial"/>
        <family val="2"/>
      </rPr>
      <t xml:space="preserve"> De factor L, bedoeld in artikel 3, wordt jaarlijks in de maand december vastgesteld door het Uitvoeringsinstituut werknemersverzekeringen voor de duur van het volgende boekjaar, waarbij het gemiddelde stijgingspercentage per maand wordt berekend over de aan de maand december voorafgaande periode van vier jaar. [BvfLrb02] [BvfLrb03] [BvfLrb04] [BvfLrb05] [BvfLrb06]</t>
    </r>
  </si>
  <si>
    <r>
      <t>-7.</t>
    </r>
    <r>
      <rPr>
        <b/>
        <sz val="10"/>
        <rFont val="Arial"/>
        <family val="2"/>
      </rPr>
      <t xml:space="preserve"> De factor r, bedoeld in artikel 3, wordt jaarlijks in de maand december vastgesteld door het Uitvoeringsinstituut werknemersverzekeringen voor de duur van het volgende boekjaar en is gelijk aan het gemiddeld effectief rendement over de voorafgaande maand november van de vijf staatsleningen met de langste gemiddeld resterende looptijd waarvan publicatie geschiedt door het Centraal Bureau voor de Statistiek. De factor r wordt voor deze formule herleid naar maanden. [BvfLrb02] [BvfLrb03] [BvfLrb04] [BvfLrb05] [BvfLrb06]</t>
    </r>
  </si>
  <si>
    <r>
      <t>Art. 5.</t>
    </r>
    <r>
      <rPr>
        <b/>
        <sz val="10"/>
        <rFont val="Arial"/>
        <family val="2"/>
      </rPr>
      <t xml:space="preserve"> </t>
    </r>
    <r>
      <rPr>
        <b/>
        <i/>
        <sz val="10"/>
        <rFont val="Arial"/>
        <family val="2"/>
      </rPr>
      <t>Afronding</t>
    </r>
  </si>
  <si>
    <t>Bij de toepassing van deze regeling worden de factor (1-c)m en de factor (1-cL)mL afgerond op één decimaal achter de komma en wel zodanig dat bij een tweede decimaal van vijf of meer een afronding naar boven plaatsvindt en dat overige tweede decimalen niet in aanmerking worden genomen.</t>
  </si>
  <si>
    <r>
      <t>Art. 6.</t>
    </r>
    <r>
      <rPr>
        <b/>
        <sz val="10"/>
        <rFont val="Arial"/>
        <family val="2"/>
      </rPr>
      <t xml:space="preserve"> </t>
    </r>
    <r>
      <rPr>
        <b/>
        <i/>
        <sz val="10"/>
        <rFont val="Arial"/>
        <family val="2"/>
      </rPr>
      <t>Afronding</t>
    </r>
  </si>
  <si>
    <t>De factor</t>
  </si>
  <si>
    <t>1 + L</t>
  </si>
  <si>
    <t>1 + r</t>
  </si>
  <si>
    <t>wordt afgerond op zes decimalen achter de komma en wel zodanig dat bij een zevende decimaal van vijf of meer een afronding naar boven plaatsvindt en dat overige zevende decimalen niet in aanmerking worden genomen.</t>
  </si>
  <si>
    <r>
      <t>Art. 7.</t>
    </r>
    <r>
      <rPr>
        <b/>
        <sz val="10"/>
        <rFont val="Arial"/>
        <family val="2"/>
      </rPr>
      <t xml:space="preserve"> </t>
    </r>
    <r>
      <rPr>
        <b/>
        <i/>
        <sz val="10"/>
        <rFont val="Arial"/>
        <family val="2"/>
      </rPr>
      <t>Intrekking Regeling van 29 december 1980</t>
    </r>
  </si>
  <si>
    <r>
      <t>De Regeling van de Minister van Sociale Zaken van 29 december 1980, nr. 56453, houdende regels met betrekking tot vordering van de contante waarde van de periodieke uitkeringen (</t>
    </r>
    <r>
      <rPr>
        <b/>
        <i/>
        <sz val="10"/>
        <rFont val="Arial"/>
        <family val="2"/>
      </rPr>
      <t>Stcrt</t>
    </r>
    <r>
      <rPr>
        <b/>
        <sz val="10"/>
        <rFont val="Arial"/>
        <family val="2"/>
      </rPr>
      <t>. 1980, 253) wordt ingetrokken.</t>
    </r>
  </si>
  <si>
    <r>
      <t>Art. 8.</t>
    </r>
    <r>
      <rPr>
        <b/>
        <sz val="10"/>
        <rFont val="Arial"/>
        <family val="2"/>
      </rPr>
      <t xml:space="preserve"> </t>
    </r>
    <r>
      <rPr>
        <b/>
        <i/>
        <sz val="10"/>
        <rFont val="Arial"/>
        <family val="2"/>
      </rPr>
      <t>Overgangsrecht</t>
    </r>
  </si>
  <si>
    <t>Op vorderingen als bedoeld in artikel 2 waartoe vóór de dag van inwerkingtreding van deze regeling voor het eerst is overgegaan, is de Regeling van de Minister van Sociale Zaken van 29 december 1980, nr. 56453, houdende regels met betrekking tot vordering van de contante waarde van de periodieke uitkeringen (Stcrt. 1980, 253), zoals die luidde vóór de dag van inwerkingtreding van deze regeling, van toepassing.</t>
  </si>
  <si>
    <r>
      <t>Art. 9.</t>
    </r>
    <r>
      <rPr>
        <b/>
        <sz val="10"/>
        <rFont val="Arial"/>
        <family val="2"/>
      </rPr>
      <t xml:space="preserve"> </t>
    </r>
    <r>
      <rPr>
        <b/>
        <i/>
        <sz val="10"/>
        <rFont val="Arial"/>
        <family val="2"/>
      </rPr>
      <t>Inwerkingtreding</t>
    </r>
  </si>
  <si>
    <r>
      <t xml:space="preserve">Deze regeling treedt in werking met ingang van de tweede dag na de dagtekening van de </t>
    </r>
    <r>
      <rPr>
        <b/>
        <i/>
        <sz val="10"/>
        <rFont val="Arial"/>
        <family val="2"/>
      </rPr>
      <t>Staatscourant</t>
    </r>
    <r>
      <rPr>
        <b/>
        <sz val="10"/>
        <rFont val="Arial"/>
        <family val="2"/>
      </rPr>
      <t xml:space="preserve"> waarin zij wordt geplaatst.</t>
    </r>
  </si>
  <si>
    <r>
      <t>Van:   </t>
    </r>
    <r>
      <rPr>
        <sz val="10"/>
        <rFont val="Arial"/>
        <family val="2"/>
      </rPr>
      <t xml:space="preserve"> </t>
    </r>
    <r>
      <rPr>
        <sz val="7.5"/>
        <rFont val="Tahoma"/>
        <family val="2"/>
      </rPr>
      <t xml:space="preserve">Hoekman, Alita (A.)  </t>
    </r>
  </si>
  <si>
    <r>
      <t>Verzonden:     </t>
    </r>
    <r>
      <rPr>
        <sz val="10"/>
        <rFont val="Arial"/>
        <family val="2"/>
      </rPr>
      <t xml:space="preserve"> </t>
    </r>
    <r>
      <rPr>
        <sz val="7.5"/>
        <rFont val="Tahoma"/>
        <family val="2"/>
      </rPr>
      <t>donderdag 18 juni 2009 11:47</t>
    </r>
  </si>
  <si>
    <r>
      <t>Aan:   </t>
    </r>
    <r>
      <rPr>
        <sz val="10"/>
        <rFont val="Arial"/>
        <family val="2"/>
      </rPr>
      <t xml:space="preserve"> </t>
    </r>
    <r>
      <rPr>
        <sz val="7.5"/>
        <rFont val="Tahoma"/>
        <family val="2"/>
      </rPr>
      <t>Wolvers, Geert (G.)</t>
    </r>
  </si>
  <si>
    <r>
      <t>CC:    </t>
    </r>
    <r>
      <rPr>
        <sz val="10"/>
        <rFont val="Arial"/>
        <family val="2"/>
      </rPr>
      <t xml:space="preserve"> </t>
    </r>
    <r>
      <rPr>
        <sz val="7.5"/>
        <rFont val="Tahoma"/>
        <family val="2"/>
      </rPr>
      <t>Boot, Hans (H.)</t>
    </r>
  </si>
  <si>
    <r>
      <t>Onderwerp:     </t>
    </r>
    <r>
      <rPr>
        <sz val="10"/>
        <rFont val="Arial"/>
        <family val="2"/>
      </rPr>
      <t xml:space="preserve"> </t>
    </r>
    <r>
      <rPr>
        <sz val="7.5"/>
        <rFont val="Tahoma"/>
        <family val="2"/>
      </rPr>
      <t>Index per 1 juli 2009</t>
    </r>
  </si>
  <si>
    <t>Heren,</t>
  </si>
  <si>
    <t>Voor de vakantie nog even aan Kees doorgeven dat de index per 1 juli 1,26% is? fictieve aaw = € 64,30 + 8% vak. geld = € 69,45, zie de staalkaart voor juli 2009. Kan hij een nieuw cw-sjabloon maken.</t>
  </si>
  <si>
    <t>Alita</t>
  </si>
  <si>
    <t>Index aangepast CV</t>
  </si>
  <si>
    <t>Looptijd tot 65e levensjaar in maanden</t>
  </si>
  <si>
    <t>Vermindering looptijd in aantal maanden (normaal 0)</t>
  </si>
  <si>
    <t>Vermindering looptijd</t>
  </si>
  <si>
    <t>Toegepaste looptijd</t>
  </si>
  <si>
    <t>Toegepaste kapitalisatielooptijd in maanden:</t>
  </si>
  <si>
    <r>
      <t>Art. 10.</t>
    </r>
    <r>
      <rPr>
        <b/>
        <sz val="10"/>
        <rFont val="Arial"/>
        <family val="2"/>
      </rPr>
      <t xml:space="preserve"> </t>
    </r>
    <r>
      <rPr>
        <b/>
        <i/>
        <sz val="10"/>
        <rFont val="Arial"/>
        <family val="2"/>
      </rPr>
      <t>Citeertitel</t>
    </r>
  </si>
  <si>
    <t>Deze regeling wordt aangehaald als: Regeling vordering contante waarde van periodieke verstrekkingen WAO en Wet WIA.</t>
  </si>
  <si>
    <r>
      <t xml:space="preserve">     Deze regeling zal met de toelichting in de </t>
    </r>
    <r>
      <rPr>
        <b/>
        <i/>
        <sz val="10"/>
        <rFont val="Arial"/>
        <family val="2"/>
      </rPr>
      <t>Staatscourant</t>
    </r>
    <r>
      <rPr>
        <b/>
        <sz val="10"/>
        <rFont val="Arial"/>
        <family val="2"/>
      </rPr>
      <t xml:space="preserve"> worden geplaatst.</t>
    </r>
  </si>
  <si>
    <t>‘s-Gravenhage, 14 juli 2000.</t>
  </si>
  <si>
    <t>De Staatssecretaris van Sociale Zaken en Werkgelegenheid,</t>
  </si>
  <si>
    <t>J.F. Hoogervorst.</t>
  </si>
  <si>
    <t>[14 juli 2000]</t>
  </si>
  <si>
    <r>
      <t xml:space="preserve">     Op grond van artikel 90, eerste lid, van de Wet op de arbeidsongeschiktheidsverzekering (WAO) heeft het Landelijk instituut sociale verzekeringen (Lisv) [zie Uitvoeringsinstituut werknemersverzekeringen, </t>
    </r>
    <r>
      <rPr>
        <b/>
        <i/>
        <sz val="10"/>
        <rFont val="Arial"/>
        <family val="2"/>
      </rPr>
      <t>red</t>
    </r>
    <r>
      <rPr>
        <b/>
        <sz val="10"/>
        <rFont val="Arial"/>
        <family val="2"/>
      </rPr>
      <t>.] voor de op grond van de WAO gemaakte kosten een verhaalsrecht op degene die in verband met het veroorzaken van ongeschiktheid tot werken jegens de verzekerde naar burgerlijke recht tot schadevergoeding verplicht is. Het Lisv kan op grond van het tweede lid van artikel 90 WAO, overeenkomstig door de Minister van Sociale Zaken en Werkgelegenheid te stellen regels, in plaats van het bedrag van periodieke verstrekkingen de contante waarde daarvan vorderen.</t>
    </r>
  </si>
  <si>
    <r>
      <t>     Die regels waren gegeven in de Regeling van de Minister van Sociale Zaken van 29 december 1980, nr. 56453, houdende regels met betrekking tot vordering van de contante waarde van de periodieke uitkeringen (</t>
    </r>
    <r>
      <rPr>
        <b/>
        <i/>
        <sz val="10"/>
        <rFont val="Arial"/>
        <family val="2"/>
      </rPr>
      <t>Stcrt</t>
    </r>
    <r>
      <rPr>
        <b/>
        <sz val="10"/>
        <rFont val="Arial"/>
        <family val="2"/>
      </rPr>
      <t>. 1980, 253).</t>
    </r>
  </si>
  <si>
    <t>     In die regeling werd een formule gegeven teneinde de contante waarde van de periodieke verstrekkingen (de afkoopsom) te bepalen.</t>
  </si>
  <si>
    <t>     De formule afkoopsom WAO voldeed niet meer, nu met betrekking tot het gebruik hiervan een aantal problemen bestond. Ten eerste voorzag de formule niet in de situatie dat de uitkeringshoogte tijdens de loondervingsuitkering afwijkt van de uitkeringshoogte tijdens de vervolguitkering. Ten tweede wordt er voor de berekening van de contante waarde van uitgegaan dat de WAO-uitkering in zijn geheel aan het begin van het jaar aan de begunstigde wordt uitbetaald. Feitelijk wordt de uitkering echter maandelijks aan de begunstigde overgemaakt. En ten derde kan de bestaande formule alleen gebruikt worden voor gehele perioden van één jaar.</t>
  </si>
  <si>
    <t>     Om de genoemde problemen op te lossen, is de formule op een aantal punten aangepast.</t>
  </si>
  <si>
    <t>     Ten eerste is de formule gesplitst in een gedeelte dat betrekking heeft op de loongerelateerde uitkering en een gedeelte dat betrekking heeft op het verschil tussen de loongerelateerde uitkering en de vervolguitkering. Het eerste en tweede stuk hebben een verschillende resterende duur (variabele m in de formule) en een verschillende correctiefactor voor voortijdige beëindiging (variabele c). Ten tweede luidt de formule niet meer in jaren maar in maanden. Daarnaast bevat de formule een correctie voor het feit dat niet aan het begin van de maand, maar rond de 20e van de maand wordt betaald.</t>
  </si>
  <si>
    <r>
      <t>     Om reden van overzichtelijkheid is ervoor gekozen de Regeling van de Minister van Sociale Zaken van 29 december 1980, nr. 56453, houdende regels met betrekking tot vordering van de contante waarde van de periodieke uitkeringen (</t>
    </r>
    <r>
      <rPr>
        <b/>
        <i/>
        <sz val="10"/>
        <rFont val="Arial"/>
        <family val="2"/>
      </rPr>
      <t>Stcrt</t>
    </r>
    <r>
      <rPr>
        <b/>
        <sz val="10"/>
        <rFont val="Arial"/>
        <family val="2"/>
      </rPr>
      <t>. 1980, 253) in zijn geheel te vervangen door deze nieuwe regeling.</t>
    </r>
  </si>
  <si>
    <t>Bij de wetskeuze onder het dropdownmenu naar het resultaat verwezen voor het printen van de wet.</t>
  </si>
  <si>
    <r>
      <t>     De in de onderhavige regeling opgenomen formule voor de berekening van de contante waarde is alleen van toepassing op die vorderingen van de contante waarde waartoe voor het eerst wordt overgegaan na de datum van inwerkingtreding van de onderhavige regeling. Op vorderingen van de contante waarde waartoe al is overgegaan vóór de datum van inwerkingtreding van de onderhavige regeling, blijft de Regeling van de Minister van Sociale Zaken van 29 december 1980, nr. 56453, houdende regels met betrekking tot vordering van de contante waarde van de periodieke uitkeringen (</t>
    </r>
    <r>
      <rPr>
        <b/>
        <i/>
        <sz val="10"/>
        <rFont val="Arial"/>
        <family val="2"/>
      </rPr>
      <t>Stcrt</t>
    </r>
    <r>
      <rPr>
        <b/>
        <sz val="10"/>
        <rFont val="Arial"/>
        <family val="2"/>
      </rPr>
      <t>. 1980, 253) van toepassing.</t>
    </r>
  </si>
  <si>
    <t>BESLUIT  VASTSTELLING  FACTOREN  L  EN  R  VOOR  HET  BOEKJAAR  2002</t>
  </si>
  <si>
    <r>
      <t xml:space="preserve">19 december 2001, </t>
    </r>
    <r>
      <rPr>
        <b/>
        <i/>
        <sz val="10"/>
        <color indexed="23"/>
        <rFont val="Arial"/>
        <family val="2"/>
      </rPr>
      <t>Stcrt.</t>
    </r>
    <r>
      <rPr>
        <b/>
        <sz val="10"/>
        <color indexed="23"/>
        <rFont val="Arial"/>
        <family val="2"/>
      </rPr>
      <t xml:space="preserve"> 2002, 4</t>
    </r>
  </si>
  <si>
    <t>     Het Landelijk instituut sociale verzekeringen;</t>
  </si>
  <si>
    <r>
      <t xml:space="preserve">     Gelet op artikel 4, zesde en zevende lid, van de Regeling vordering contante waarde van periodieke verstrekkingen WAO van 14 juli 2000, </t>
    </r>
    <r>
      <rPr>
        <b/>
        <i/>
        <sz val="10"/>
        <rFont val="Arial"/>
        <family val="2"/>
      </rPr>
      <t>Stcrt</t>
    </r>
    <r>
      <rPr>
        <b/>
        <sz val="10"/>
        <rFont val="Arial"/>
        <family val="2"/>
      </rPr>
      <t>. 2000, 137;</t>
    </r>
  </si>
  <si>
    <r>
      <t xml:space="preserve">De factor L, bedoeld in artikel 3 van de Regeling vordering contante waarde van periodieke verstrekkingen WAO van 14 juli 2000, </t>
    </r>
    <r>
      <rPr>
        <b/>
        <i/>
        <sz val="10"/>
        <rFont val="Arial"/>
        <family val="2"/>
      </rPr>
      <t>Stcrt</t>
    </r>
    <r>
      <rPr>
        <b/>
        <sz val="10"/>
        <rFont val="Arial"/>
        <family val="2"/>
      </rPr>
      <t>. 2000, 137, wordt voor het boekjaar 2002 vastgesteld op 0,308541%.</t>
    </r>
  </si>
  <si>
    <r>
      <t xml:space="preserve">De factor r, bedoeld in artikel 3 van de Regeling vordering contante waarde van periodieke verstrekkingen WAO van 14 juli 2000, </t>
    </r>
    <r>
      <rPr>
        <b/>
        <i/>
        <sz val="10"/>
        <rFont val="Arial"/>
        <family val="2"/>
      </rPr>
      <t>Stcrt</t>
    </r>
    <r>
      <rPr>
        <b/>
        <sz val="10"/>
        <rFont val="Arial"/>
        <family val="2"/>
      </rPr>
      <t>. 2000, 137, wordt voor het boekjaar 2002 vastgesteld op 0,389864%.</t>
    </r>
  </si>
  <si>
    <r>
      <t xml:space="preserve">Dit besluit treedt in werking met ingang van 1 januari 2002. Indien de </t>
    </r>
    <r>
      <rPr>
        <b/>
        <i/>
        <sz val="10"/>
        <rFont val="Arial"/>
        <family val="2"/>
      </rPr>
      <t>Staatscourant</t>
    </r>
    <r>
      <rPr>
        <b/>
        <sz val="10"/>
        <rFont val="Arial"/>
        <family val="2"/>
      </rPr>
      <t xml:space="preserve"> waarin dit besluit wordt geplaatst, wordt uitgegeven na 31 december 2001, treedt het in werking met ingang van de dag na de datum van uitgifte van de </t>
    </r>
    <r>
      <rPr>
        <b/>
        <i/>
        <sz val="10"/>
        <rFont val="Arial"/>
        <family val="2"/>
      </rPr>
      <t>Staatscourant</t>
    </r>
    <r>
      <rPr>
        <b/>
        <sz val="10"/>
        <rFont val="Arial"/>
        <family val="2"/>
      </rPr>
      <t xml:space="preserve"> waarin het wordt geplaatst en werkt het terug tot en met 1 januari 2002.</t>
    </r>
  </si>
  <si>
    <r>
      <t xml:space="preserve">     Dit besluit zal met de toelichting in de </t>
    </r>
    <r>
      <rPr>
        <b/>
        <i/>
        <sz val="10"/>
        <rFont val="Arial"/>
        <family val="2"/>
      </rPr>
      <t>Staatscourant</t>
    </r>
    <r>
      <rPr>
        <b/>
        <sz val="10"/>
        <rFont val="Arial"/>
        <family val="2"/>
      </rPr>
      <t xml:space="preserve"> worden geplaatst.</t>
    </r>
  </si>
  <si>
    <t>Besluit tot vaststelling van de factoren L en r voor het boekjaar 2007</t>
  </si>
  <si>
    <t>Gelet op artikel 4, zesde en zevende lid, van de Regeling vordering contante waarde van periodieke verstrekkingen WAO en Wet WIA;</t>
  </si>
  <si>
    <t>voor invoer bij PIV op regel voor EOI een spatie gezet</t>
  </si>
  <si>
    <t>Foutcode voor 75% verwijderd</t>
  </si>
  <si>
    <r>
      <t xml:space="preserve">De factor L, bedoeld in artikel 3 van de Regeling vordering contante waarde van periodieke verstrekkingen WAO en Wet WIA, wordt voor het boekjaar 2007 vastgesteld op </t>
    </r>
    <r>
      <rPr>
        <sz val="11"/>
        <color indexed="8"/>
        <rFont val="Verdana"/>
        <family val="2"/>
      </rPr>
      <t>0,087570 %.</t>
    </r>
  </si>
  <si>
    <r>
      <t xml:space="preserve">De factor r, bedoeld in artikel 3 van de Regeling vordering contante waarde van periodieke verstrekkingen WAO en Wet WIA, wordt voor het boekjaar 2007 vastgesteld op </t>
    </r>
    <r>
      <rPr>
        <sz val="11"/>
        <color indexed="8"/>
        <rFont val="Verdana"/>
        <family val="2"/>
      </rPr>
      <t xml:space="preserve">0,313179 </t>
    </r>
    <r>
      <rPr>
        <sz val="11"/>
        <rFont val="Verdana"/>
        <family val="2"/>
      </rPr>
      <t>%.</t>
    </r>
  </si>
  <si>
    <t>Dit besluit treedt in werking met ingang van de tweede dag na dagtekening van de Staatscourant waarin het wordt geplaatst en werkt het terug tot en met</t>
  </si>
  <si>
    <t>1 januari 2007.</t>
  </si>
  <si>
    <t xml:space="preserve">Amsterdam, .. januari 2007 </t>
  </si>
  <si>
    <r>
      <t xml:space="preserve">     Indien een verzekerde arbeidsongeschikt raakt, waarbij een derde aansprakelijk kan worden gesteld voor deze arbeidsongeschiktheid, dan heeft het Lisv [Landelijk instituut sociale verzekeringen, zie Uitvoeringsinstituut werknemersverzekeringen (UWV), </t>
    </r>
    <r>
      <rPr>
        <b/>
        <i/>
        <sz val="10"/>
        <rFont val="Arial"/>
        <family val="2"/>
      </rPr>
      <t>red</t>
    </r>
    <r>
      <rPr>
        <b/>
        <sz val="10"/>
        <rFont val="Arial"/>
        <family val="2"/>
      </rPr>
      <t>.] het recht de arbeidsongeschiktheidsuitkering te verhalen op de aansprakelijke derde. Met het verhaal wordt een maximale compensatie van de uitkeringslasten beoogd en worden deze lasten bij degene gelegd door wie ze veroorzaakt zijn. Dit verhaalsrecht is vastgelegd in artikel 90, eerste lid, van de Wet op de arbeidsongeschiktheidsverzekering (WAO). Op grond van artikel 90, tweede lid, WAO heeft de Staatssecretaris van Sociale Zaken en Werkgelegenheid regels gesteld waarbij het Lisv in plaats van periodieke betalingen de contante waarde van het verhaalsbedrag kan vorderen.</t>
    </r>
  </si>
  <si>
    <t>     Een tweetal factoren uit de ter zake in die regels opgenomen formule wordt door het Lisv jaarlijks vastgesteld, te weten: de factor L (= gemiddeld stijgingspercentage van het dagloon, bedoeld in artikel 14 van de WAO, over een periode van één maand) en de factor r (= het interestpercentage per maand). Voor het boekjaar 2002 is de factor L vastgesteld op 0,308541% en de factor r op 0,389864%. De waarde van de factor (1+L)/(1+r) wordt na afronding op zes decimalen 0,999190.</t>
  </si>
  <si>
    <t>BESLUIT  VASTSTELLING  FACTOREN  L  EN  R  VOOR  HET  BOEKJAAR  2003</t>
  </si>
  <si>
    <t>6 januari 2003, Stcrt. 2003, 18</t>
  </si>
  <si>
    <t>Inwerkingtreding: 1 januari 2003</t>
  </si>
  <si>
    <t xml:space="preserve">     Het Uitvoeringsinstituut werknemersverzekeringen;</t>
  </si>
  <si>
    <t xml:space="preserve">     Gelet op artikel 4, zesde en zevende lid, van de Regeling vordering contante waarde van periodieke verstrekkingen WAO;</t>
  </si>
  <si>
    <t>De factor L, bedoeld in artikel 3 van de Regeling vordering contante waarde van periodieke verstrekkingen WAO, wordt voor het boekjaar 2003 vastgesteld op 0,338893%.</t>
  </si>
  <si>
    <t xml:space="preserve"> Art. 2.</t>
  </si>
  <si>
    <t>De factor r, bedoeld in artikel 3 van de Regeling vordering contante waarde van periodieke verstrekkingen WAO, wordt voor het boekjaar 2003 vastgesteld op 0,380278%.</t>
  </si>
  <si>
    <t>Dit besluit treedt in werking met ingang van de tweede dag na dagtekening van de Staatscourant waarin het wordt geplaatst en werkt terug tot en met 1 januari 2003.</t>
  </si>
  <si>
    <t>Amsterdam, 6 januari 2003.</t>
  </si>
  <si>
    <t>T.H.J. Joustra, voorzitter Raad van bestuur UWV.</t>
  </si>
  <si>
    <t>[6 januari 2003]</t>
  </si>
  <si>
    <t xml:space="preserve">     Indien een verzekerde arbeidsongeschikt raakt, waarbij een derde aansprakelijk kan worden gesteld voor deze arbeidsongeschiktheid, dan heeft het Uitvoeringsinstituut werknemersverzekeringen (UWV) als rechtsopvolger van het Landelijk instituut sociale verzekeringen (Lisv) het recht de arbeidsongeschiktheidsuitkering te verhalen op de aansprakelijke derde. Met het verhaal wordt een maximale compensatie van de uitkeringslasten beoogd en worden deze lasten bij degene gelegd door wie ze veroorzaakt zijn. Dit verhaalsrecht is vastgelegd in artikel 90, eerste lid, van de Wet op de arbeidsongeschiktheidsverzekering (WAO). Op grond van artikel 90, tweede lid, WAO heeft de Staatssecretaris van Sociale Zaken en Werkgelegenheid regels gesteld waarbij UWV in plaats van periodieke betalingen de contante waarde van het verhaalsbedrag kan vorderen.</t>
  </si>
  <si>
    <t xml:space="preserve">     Een tweetal factoren uit de ter zake in die regels opgenomen formule wordt door UWV jaarlijks vastgesteld, te weten: de factor L (= gemiddeld stijgingspercentage van het dagloon, bedoeld in artikel 14 van de WAO, over een periode van één maand) en de factor r (= het interestpercentage per maand). Voor het boekjaar 2003 is de factor L vastgesteld op 0,338893% en de factor r op 0,380278%. De waarde van de factor (1+L)/(1+r) wordt na afronding op zes decimalen 0,999588.</t>
  </si>
  <si>
    <t xml:space="preserve"> Amsterdam, 6 januari 2003.</t>
  </si>
  <si>
    <t>http://www.st-ab.nl/wetwao.htm</t>
  </si>
  <si>
    <t>verzameling sociale wetgeving</t>
  </si>
  <si>
    <t xml:space="preserve">AAW-reductie (overgangsrecht): </t>
  </si>
  <si>
    <t>r/maand =</t>
  </si>
  <si>
    <t>waz</t>
  </si>
  <si>
    <t>wajong</t>
  </si>
  <si>
    <t>Datum versie:</t>
  </si>
  <si>
    <t>Uitvoeringsinstelling Werknemersverzekeringen</t>
  </si>
  <si>
    <t>UWV</t>
  </si>
  <si>
    <t>€</t>
  </si>
  <si>
    <t xml:space="preserve">bruto contante waarde: </t>
  </si>
  <si>
    <t>L/maand =</t>
  </si>
  <si>
    <t>c, correctie looptijd =</t>
  </si>
  <si>
    <t>kapitalisatiefactor op maandbasis (afgerond op 6 decimalen):</t>
  </si>
  <si>
    <t>leeftijd op datum kapitalisatie :</t>
  </si>
  <si>
    <t>Bewerking 2</t>
  </si>
  <si>
    <t xml:space="preserve">wao specs blad aangepast, </t>
  </si>
  <si>
    <t>samenvoeging cellen ongedaan gemaakt,</t>
  </si>
  <si>
    <t>Delen van tekst die variabelen inhouden in aparte cel geplaatst</t>
  </si>
  <si>
    <t>Blad 1</t>
  </si>
  <si>
    <t>Blad2</t>
  </si>
  <si>
    <t>Toegevoegd als uitvoerblad</t>
  </si>
  <si>
    <t>Blad versies</t>
  </si>
  <si>
    <t>Toegevoegd voor verantwoording</t>
  </si>
  <si>
    <t>Layout aangepast om internet gebruik duidelijker te maken.</t>
  </si>
  <si>
    <t>Toegevoegd als invoerblad voor internet</t>
  </si>
  <si>
    <t>in te voeren datums gesplitst in dag maand en jaar. Samengevoegd in bewerkingen</t>
  </si>
  <si>
    <t>Blad bewerkingen toegevoegd voor bewerkingen die nergens anders thuishoren.</t>
  </si>
  <si>
    <t>gereduc. contante waarde</t>
  </si>
  <si>
    <t xml:space="preserve">te voldoen voor de datum: </t>
  </si>
  <si>
    <t>Bewerking 3</t>
  </si>
  <si>
    <t>In- en uitvoertekst enigszins aangepast aan medium internet. Uitvoertekst gedeeltelijk in kolom C opgenomen, wat als tooltip verschijnt op site</t>
  </si>
  <si>
    <t>Waarbij:</t>
  </si>
  <si>
    <t>De formule van de afkoop</t>
  </si>
  <si>
    <t>Convenant 1998</t>
  </si>
  <si>
    <t>Factor L</t>
  </si>
  <si>
    <t>Factor r</t>
  </si>
  <si>
    <t>Factor c</t>
  </si>
  <si>
    <r>
      <t>Factor c</t>
    </r>
    <r>
      <rPr>
        <vertAlign val="subscript"/>
        <sz val="10"/>
        <rFont val="Arial"/>
        <family val="2"/>
      </rPr>
      <t>L</t>
    </r>
  </si>
  <si>
    <t>Forfaitaire aftrek</t>
  </si>
  <si>
    <t>Kostenopslag</t>
  </si>
  <si>
    <t>WAZ</t>
  </si>
  <si>
    <t>WAJONG</t>
  </si>
  <si>
    <t>Convenant 2001</t>
  </si>
  <si>
    <t>Toepasselijk convenant:</t>
  </si>
  <si>
    <t>Toepasselijk jaar</t>
  </si>
  <si>
    <t>Wajong</t>
  </si>
  <si>
    <t>Bewerking 4</t>
  </si>
  <si>
    <t>De tekst van de formule toegevoegd met uitleg in blad formules</t>
  </si>
  <si>
    <t>In verband met aparte invoer PIV-site</t>
  </si>
  <si>
    <t>wordt hier een keuze verwerkt tussen</t>
  </si>
  <si>
    <t>PIV-site en UWV (= invoer op dit blad)</t>
  </si>
  <si>
    <t>resultaat:</t>
  </si>
  <si>
    <t>Convenant Verhaalsrecht</t>
  </si>
  <si>
    <t>de module kent de factoren</t>
  </si>
  <si>
    <t>Invoer datum indiening vordering toegevoegd in blad 1 en WAO-specificatieblad</t>
  </si>
  <si>
    <t>Toepasselijk convenant laten afhangen van datum indiening vordering in formules, uitvoer in blad 2 en WAO specificatieblad</t>
  </si>
  <si>
    <t>Toepasselijk convenant</t>
  </si>
  <si>
    <t>Tabel met factoren per jaar toegevoegd in blad formules.</t>
  </si>
  <si>
    <t>WAO specificatieblad hernoemd in Specificatie</t>
  </si>
  <si>
    <t>Verhaal gebaseerd op</t>
  </si>
  <si>
    <t>Waz</t>
  </si>
  <si>
    <t>invoer is:</t>
  </si>
  <si>
    <t>Verhaal uit</t>
  </si>
  <si>
    <t>Invoer en uitvoer verhaal uit WAO, WAZ WAJONG in blad 1,2, en specificatie</t>
  </si>
  <si>
    <t>(1+L)/(1+r) van tabel in specificaties laten afhangen.</t>
  </si>
  <si>
    <t>Datum indiening vordering</t>
  </si>
  <si>
    <t>De L en r factoren worden jaarlijks gewijzigd</t>
  </si>
  <si>
    <t>De L en r factoren worden in de tabel per jaar uitgedrukt. Voor 2001 werd van jaarfactoren uitgegaan.</t>
  </si>
  <si>
    <t>Na 2001 werden maandfactoren gebruikt.</t>
  </si>
  <si>
    <t>Om maandfactoren te herleiden naar jaarfactoren moet met een macht 12, dus L^12, worden verheven.</t>
  </si>
  <si>
    <t xml:space="preserve">Opgepast moet worden dat niet eenvoudig geswitcht wordt van jaar naar maandfactor en terug, omdat </t>
  </si>
  <si>
    <t>dan door afronding tegenstrijjdigheid ontstaat en onjuiste uitkomsten.</t>
  </si>
  <si>
    <t>Berekeningen:</t>
  </si>
  <si>
    <t>Bewerking 5</t>
  </si>
  <si>
    <t>Gecorrigeerde looptijd in maanden</t>
  </si>
  <si>
    <t>Leeftijd op kapitalisatiedatum</t>
  </si>
  <si>
    <t>Herleiding van de mogelijke factorcombinaties naar de toepasselijke factor</t>
  </si>
  <si>
    <t>Op blad specificatie weggehaald : komt de AAW in mindering, was overbodig</t>
  </si>
  <si>
    <t>Kapitalisatiefactor in maanden</t>
  </si>
  <si>
    <t>AAW incl. vak toesl.</t>
  </si>
  <si>
    <t>Waarde Euro</t>
  </si>
  <si>
    <t>Opslag OHT</t>
  </si>
  <si>
    <t>Verhaalbaar per maand</t>
  </si>
  <si>
    <t>WAZ grondslag</t>
  </si>
  <si>
    <t>(1+L)/(1+r) afgerond op 6 decimalen</t>
  </si>
  <si>
    <t>Uitgangsjaar voor index</t>
  </si>
  <si>
    <t>Grondslag</t>
  </si>
  <si>
    <t>Toepasselijke maand</t>
  </si>
  <si>
    <t>Verschil voor index</t>
  </si>
  <si>
    <t>1e of 2e semester</t>
  </si>
  <si>
    <t>Uitleg wijzigingen per jaar en convenant</t>
  </si>
  <si>
    <r>
      <t>Verzonden:</t>
    </r>
    <r>
      <rPr>
        <sz val="10"/>
        <rFont val="Tahoma"/>
        <family val="2"/>
      </rPr>
      <t xml:space="preserve"> woensdag 10 december 2008 14:42</t>
    </r>
  </si>
  <si>
    <r>
      <t>Aan:</t>
    </r>
    <r>
      <rPr>
        <sz val="10"/>
        <rFont val="Tahoma"/>
        <family val="2"/>
      </rPr>
      <t xml:space="preserve"> Visser, C. (Kees)</t>
    </r>
  </si>
  <si>
    <r>
      <t>Onderwerp:</t>
    </r>
    <r>
      <rPr>
        <sz val="10"/>
        <rFont val="Tahoma"/>
        <family val="2"/>
      </rPr>
      <t xml:space="preserve"> L en R</t>
    </r>
  </si>
  <si>
    <t>Het is ons weer gelukt om L en R voor 2009 vast te stellen.</t>
  </si>
  <si>
    <r>
      <t>L      </t>
    </r>
    <r>
      <rPr>
        <sz val="12"/>
        <rFont val="Times New Roman"/>
        <family val="1"/>
      </rPr>
      <t xml:space="preserve">        </t>
    </r>
    <r>
      <rPr>
        <b/>
        <sz val="12"/>
        <rFont val="Times New Roman"/>
        <family val="1"/>
      </rPr>
      <t xml:space="preserve"> </t>
    </r>
  </si>
  <si>
    <t>       </t>
  </si>
  <si>
    <r>
      <t>r      </t>
    </r>
    <r>
      <rPr>
        <sz val="12"/>
        <rFont val="Times New Roman"/>
        <family val="1"/>
      </rPr>
      <t xml:space="preserve">        </t>
    </r>
    <r>
      <rPr>
        <b/>
        <sz val="12"/>
        <rFont val="Times New Roman"/>
        <family val="1"/>
      </rPr>
      <t xml:space="preserve"> </t>
    </r>
  </si>
  <si>
    <r>
      <t>(1+L)/(1+r)    </t>
    </r>
    <r>
      <rPr>
        <sz val="12"/>
        <rFont val="Times New Roman"/>
        <family val="1"/>
      </rPr>
      <t xml:space="preserve">        </t>
    </r>
    <r>
      <rPr>
        <b/>
        <sz val="12"/>
        <rFont val="Times New Roman"/>
        <family val="1"/>
      </rPr>
      <t xml:space="preserve"> </t>
    </r>
  </si>
  <si>
    <t>De index per 01/01/09 is 1,81%</t>
  </si>
  <si>
    <t>Grondslag wordt € 63,50 (exclusief vakantietoeslag).</t>
  </si>
  <si>
    <t>Het dagloon dat genoteerd wordt is het minimumloon per maand / 21,75 * 1,08 vakantiegeld.</t>
  </si>
  <si>
    <t>de overige factoren automatisch ook gewijzigd. Invulling gebeurt in de lichtblauwe tabel</t>
  </si>
  <si>
    <t>Als een nieuw convenant wordt afgeloten met andere uitgangspunten moet eventueel een nieuwe tabel worden</t>
  </si>
  <si>
    <t>Toepasselijk (fictieve) AAW/minimumloon</t>
  </si>
  <si>
    <t>L factor per maand</t>
  </si>
  <si>
    <t>r factor per maand</t>
  </si>
  <si>
    <t>Enkele factoren wijzigen niet afhankelijk van de factoren convenant 1998 en zijn ook lichtblauw</t>
  </si>
  <si>
    <t>Bij wijzigingen het doorwerken in de tabellen controleren!</t>
  </si>
  <si>
    <t>Reductie regres</t>
  </si>
  <si>
    <t>reductie regres</t>
  </si>
  <si>
    <t>opslag administratiekosten</t>
  </si>
  <si>
    <t>Wij verzoeken de contante waarde ad:</t>
  </si>
  <si>
    <t>Aftrek fictieve AAW</t>
  </si>
  <si>
    <t>intrekken  en vanaf genoemde datum weer periodieke claims bij u indienen.</t>
  </si>
  <si>
    <t>Is uw betaling voor de genoemde datum niet ontvangen, dan zullen we ons kapitalisatie-aanbod</t>
  </si>
  <si>
    <t>Verwerkingsgegevens</t>
  </si>
  <si>
    <t>Enkele variabelen</t>
  </si>
  <si>
    <t>Contante waarde bruto in EURO</t>
  </si>
  <si>
    <t>Contante waarde netto Euro</t>
  </si>
  <si>
    <t>(fictieve) AAW-grondslag</t>
  </si>
  <si>
    <t>onder aftrek convenant-korting</t>
  </si>
  <si>
    <t>verhaalbare uitkering per maand</t>
  </si>
  <si>
    <t xml:space="preserve">(fictieve) AAW-grondslag: </t>
  </si>
  <si>
    <t>Bewerkingen 6</t>
  </si>
  <si>
    <t>afrondingen maandbedragen op 2 decimalen conform WAJONG specificatie blad GAK, dat stemt niet overeen met andere bladen</t>
  </si>
  <si>
    <t>Mutaties en tabellen met indexen</t>
  </si>
  <si>
    <t>Wijzigingen worden halfjaarlijks in kolom h bij rij 0 beginnend ingevoerd, verder nergens</t>
  </si>
  <si>
    <t>Foutcodes en waarschuwingen</t>
  </si>
  <si>
    <t>Foutcodes</t>
  </si>
  <si>
    <t>Let op!</t>
  </si>
  <si>
    <t>Fout:</t>
  </si>
  <si>
    <t>Fouten en waarschuwingen:</t>
  </si>
  <si>
    <t>Blad formules heringedeeld, formules samengevoegd en ballast verwijderd</t>
  </si>
  <si>
    <t>Nieuwe factoren ingevoerd.</t>
  </si>
  <si>
    <r>
      <t>Verzonden:</t>
    </r>
    <r>
      <rPr>
        <sz val="10"/>
        <rFont val="Tahoma"/>
        <family val="2"/>
      </rPr>
      <t xml:space="preserve"> vrijdag 8 januari 2010 15:04</t>
    </r>
  </si>
  <si>
    <r>
      <t>Onderwerp:</t>
    </r>
    <r>
      <rPr>
        <sz val="10"/>
        <rFont val="Tahoma"/>
        <family val="2"/>
      </rPr>
      <t xml:space="preserve"> L en r en grondslag </t>
    </r>
  </si>
  <si>
    <t>Kees,</t>
  </si>
  <si>
    <t>Allereerst wens ik je (en uiteraard "de Jouwen") een zeer voorspoedig 2010. De uitspraken waarin de rechter mbt de verjaringstermijn ex 3:310 BW spreekt over louter subjectieve kennis - en dus niet geobjectiveerde, zelfs niet een beetje geobjectiveerde kennis-  van schade en dader teneinde de termijn te doen ingaan, vliegen mij om de oren, maar daarover komen we nog wel te spreken.</t>
  </si>
  <si>
    <t>Uiteraard gaat mijn nieuwjaarswens gepaard met de bekendmaking van de cijfers, die wij ter bewerking aan uw omvangrijke (zak)japanner ter beschikking stellen.</t>
  </si>
  <si>
    <t>Formeel moeten L en R nog worden vastgesteld, maar materieel zijn ze al berekend:</t>
  </si>
  <si>
    <r>
      <t>L bedraagt (uiteraard op maandbasis)</t>
    </r>
    <r>
      <rPr>
        <sz val="12"/>
        <rFont val="Times New Roman"/>
        <family val="1"/>
      </rPr>
      <t xml:space="preserve"> </t>
    </r>
    <r>
      <rPr>
        <sz val="10"/>
        <color indexed="8"/>
        <rFont val="Verdana"/>
        <family val="2"/>
      </rPr>
      <t>0,209603 %.</t>
    </r>
  </si>
  <si>
    <r>
      <t>R bedraagt (op maandbasis) 0,318527</t>
    </r>
    <r>
      <rPr>
        <sz val="12"/>
        <rFont val="Times New Roman"/>
        <family val="1"/>
      </rPr>
      <t xml:space="preserve"> </t>
    </r>
    <r>
      <rPr>
        <sz val="10"/>
        <rFont val="Verdana"/>
        <family val="2"/>
      </rPr>
      <t>%.</t>
    </r>
  </si>
  <si>
    <r>
      <t xml:space="preserve">De waarde van de factor (1+L)/(1+r) wordt na afronding op zes decimalen </t>
    </r>
    <r>
      <rPr>
        <sz val="10"/>
        <color indexed="8"/>
        <rFont val="Verdana"/>
        <family val="2"/>
      </rPr>
      <t>0,998914</t>
    </r>
  </si>
  <si>
    <t>Voorts bedraagt de grondslag per 1 januari 2010 :</t>
  </si>
  <si>
    <t>Incl. 8%: € 69,90</t>
  </si>
  <si>
    <t>Excl. 8%: € 64,72</t>
  </si>
  <si>
    <t xml:space="preserve">Ik laat mijn opmerking over fictief vakantiegeld over een fictieve grondslag (wie bedenkt zoiets) maar achterwege. Mijn vorig proefballonnetje over het in aanmerking nemen van 75 % van de "fictieve AAW"bracht de handen van jou ook al niet op elkaar. Wederom vind ik mijn troost in de gedachte dat het "leed bijna is geleden". </t>
  </si>
  <si>
    <t>Mvrgr.</t>
  </si>
  <si>
    <r>
      <t xml:space="preserve">Rekendagloon op afkoopdatum </t>
    </r>
    <r>
      <rPr>
        <sz val="8"/>
        <rFont val="Arial"/>
        <family val="2"/>
      </rPr>
      <t>(niet bij Wajong, meestal niet bij WAZ)</t>
    </r>
  </si>
  <si>
    <t>euro weggehaald in E6, is uit de tijd</t>
  </si>
  <si>
    <t>rijhoogte 13  verhoogd en B13 gecentreerd</t>
  </si>
  <si>
    <t>geldigheidsduuringesteld</t>
  </si>
  <si>
    <t>geldig tot</t>
  </si>
  <si>
    <t xml:space="preserve">versie d.d. </t>
  </si>
  <si>
    <t>grondslag van</t>
  </si>
  <si>
    <t>bruikbaar tot</t>
  </si>
  <si>
    <t>dossier</t>
  </si>
  <si>
    <t>datum ongeval</t>
  </si>
  <si>
    <t>geboortedatum</t>
  </si>
  <si>
    <t>indiening</t>
  </si>
  <si>
    <r>
      <t>Van:</t>
    </r>
    <r>
      <rPr>
        <sz val="10"/>
        <rFont val="Tahoma"/>
        <family val="2"/>
      </rPr>
      <t xml:space="preserve"> Hoekman, Alita (A.) [mailto:alita.hoekman@uwv.nl]</t>
    </r>
  </si>
  <si>
    <r>
      <t>Verzonden:</t>
    </r>
    <r>
      <rPr>
        <sz val="10"/>
        <rFont val="Tahoma"/>
        <family val="2"/>
      </rPr>
      <t xml:space="preserve"> donderdag 17 juni 2010 9:04</t>
    </r>
  </si>
  <si>
    <r>
      <t>Aan:</t>
    </r>
    <r>
      <rPr>
        <sz val="10"/>
        <rFont val="Tahoma"/>
        <family val="2"/>
      </rPr>
      <t xml:space="preserve"> Visser, C. (Kees); C. Visser</t>
    </r>
  </si>
  <si>
    <r>
      <t>CC:</t>
    </r>
    <r>
      <rPr>
        <sz val="10"/>
        <rFont val="Tahoma"/>
        <family val="2"/>
      </rPr>
      <t xml:space="preserve"> Boot, Hans (H.); Wolvers, Geert (G.)</t>
    </r>
  </si>
  <si>
    <r>
      <t>Onderwerp:</t>
    </r>
    <r>
      <rPr>
        <sz val="10"/>
        <rFont val="Tahoma"/>
        <family val="2"/>
      </rPr>
      <t xml:space="preserve"> Index per 1 juli 2010</t>
    </r>
  </si>
  <si>
    <t xml:space="preserve">Je kunt weer een nieuw kapitalisatiesjabloon maken voor de uitkeringen vanaf juli 2010. </t>
  </si>
  <si>
    <t>De index per 1 juli 2010 is 0,6% en de fictieve aaw-aftrek € 65,10 (exclusief vakantiegeld), inclusief wordt het € 70,31.</t>
  </si>
  <si>
    <t>We zien het sjabloon met belangstelling tegemoet. Overigens was in de uitgave van januari 2010 bij "kies de wet op grond waarvan wordt verhaald" in de print de naam weer verdwenen.</t>
  </si>
  <si>
    <t>Alvast hartelijk dank voor je moeite.</t>
  </si>
  <si>
    <t>Met vriendelijke groet,</t>
  </si>
  <si>
    <t>Alita Hoekman</t>
  </si>
  <si>
    <t>Claimbehandelaar</t>
  </si>
  <si>
    <t xml:space="preserve">______________________________________  </t>
  </si>
  <si>
    <t xml:space="preserve">UWV </t>
  </si>
  <si>
    <t>SMZ Afdeling Regres</t>
  </si>
  <si>
    <t>Willem Dreesweg 16, 1314 CL Almere</t>
  </si>
  <si>
    <t>Postbus 10348, 1301 AH Almere</t>
  </si>
  <si>
    <t>Tel. : 036 - 750 65 21</t>
  </si>
  <si>
    <t xml:space="preserve">Fax : 036 - 750 65 33 </t>
  </si>
  <si>
    <t>E-mail: alita.hoekman@uwv.nl</t>
  </si>
  <si>
    <t>Intern: Locatie ALMW0 C5    tel. : 27521</t>
  </si>
  <si>
    <t>Macro's voor opname op site vervaardigd.</t>
  </si>
  <si>
    <t>index aangepast</t>
  </si>
  <si>
    <t>de vermelding van de houdbaarheidsdatum van een getla naar een datum omgezet</t>
  </si>
  <si>
    <t>Besluit tot vaststelling van de factoren L en r voor het boekjaar 2011</t>
  </si>
  <si>
    <r>
      <t xml:space="preserve">De factor L, bedoeld in artikel 3 van de Regeling vordering contante waarde van periodieke verstrekkingen WAO en Wet WIA, wordt voor het boekjaar 2011 vastgesteld op </t>
    </r>
    <r>
      <rPr>
        <sz val="11"/>
        <color indexed="8"/>
        <rFont val="Verdana"/>
        <family val="2"/>
      </rPr>
      <t>0,203061 %.</t>
    </r>
  </si>
  <si>
    <r>
      <t xml:space="preserve">De factor r, bedoeld in artikel 3 van de Regeling vordering contante waarde van periodieke verstrekkingen WAO en Wet WIA, wordt voor het boekjaar 2011 vastgesteld op </t>
    </r>
    <r>
      <rPr>
        <sz val="11"/>
        <color indexed="8"/>
        <rFont val="Verdana"/>
        <family val="2"/>
      </rPr>
      <t xml:space="preserve">0,254734 </t>
    </r>
    <r>
      <rPr>
        <sz val="11"/>
        <rFont val="Verdana"/>
        <family val="2"/>
      </rPr>
      <t>%.</t>
    </r>
  </si>
  <si>
    <t>1 januari 2011.</t>
  </si>
  <si>
    <t xml:space="preserve">Amsterdam, .. januari 2011 </t>
  </si>
  <si>
    <t xml:space="preserve">Indien een verzekerde arbeidsongeschikt raakt, waarbij een derde aansprakelijk kan worden gesteld voor deze arbeidsongeschiktheid, dan heeft het Uitvoeringsinstituut werknemersverzekeringen (UWV) het recht de arbeidsongeschiktheidsuitkering te verhalen op de aansprakelijke derde. Met het verhaal wordt een maximale compensatie van de uitkeringslasten beoogd en worden deze lasten bij degene gelegd door wie ze veroorzaakt zijn. Dit verhaalsrecht is vastgelegd in artikel 90, eerste lid, van de Wet op de arbeidsongeschiktheidsverzekering (WAO) en artikel 99, eerste lid, Wet werk en inkomen naar arbeidsvermogen (Wet WIA), alsmede in artikel 4:2 Wet werk en arbeidsondersteuning jonggehandicapten en artikel 69 van de Wet arbeidsongeschiktheidsverzekering zelfstandigen (WAZ)(oud). Op grond van artikel 90, tweede lid WAO, artikel 99 tweede lid van de Wet WIA, artikel 4:2 lid 2 Wet werk en arbeidsondersteuning jonggehandicapten en artikel 69 tweede lid van de WAZ (oud) heeft de Staatssecretaris van Sociale Zaken en Werkgelegenheid regels gesteld waarbij UWV in plaats van periodieke betalingen de contante waarde van het verhaalsbedrag kan vorderen. </t>
  </si>
  <si>
    <r>
      <t xml:space="preserve">Een tweetal factoren uit de in die regels opgenomen formule wordt door UWV jaarlijks vastgesteld, te weten: de factor L (= gemiddeld stijgingspercentage van het dagloon, bedoeld in artikel 14 WAO en artikel 13 Wet WIA, over een periode van een maand) en de factor r (= het interestpercentage per maand). Voor het boekjaar 2011 is de factor L vastgesteld op </t>
    </r>
    <r>
      <rPr>
        <sz val="11"/>
        <color indexed="8"/>
        <rFont val="Verdana"/>
        <family val="2"/>
      </rPr>
      <t>0,203061 %</t>
    </r>
    <r>
      <rPr>
        <sz val="11"/>
        <rFont val="Verdana"/>
        <family val="2"/>
      </rPr>
      <t xml:space="preserve"> en de factor r </t>
    </r>
    <r>
      <rPr>
        <sz val="11"/>
        <color indexed="8"/>
        <rFont val="Verdana"/>
        <family val="2"/>
      </rPr>
      <t xml:space="preserve">op 0,254734 </t>
    </r>
    <r>
      <rPr>
        <sz val="11"/>
        <rFont val="Verdana"/>
        <family val="2"/>
      </rPr>
      <t xml:space="preserve">%. De waarde van de factor (1+L)/(1+r) wordt na afronding op zes decimalen </t>
    </r>
    <r>
      <rPr>
        <sz val="11"/>
        <color indexed="8"/>
        <rFont val="Verdana"/>
        <family val="2"/>
      </rPr>
      <t>0,999485.</t>
    </r>
  </si>
  <si>
    <t>Amsterdam, .. januari 2011</t>
  </si>
  <si>
    <t>Van: Wolvers, Geert (G.) [mailto:geert.wolvers@uwv.nl]</t>
  </si>
  <si>
    <r>
      <t>Verzonden:</t>
    </r>
    <r>
      <rPr>
        <sz val="10"/>
        <rFont val="Tahoma"/>
        <family val="2"/>
      </rPr>
      <t xml:space="preserve"> maandag 17 januari 2011 9:36</t>
    </r>
  </si>
  <si>
    <r>
      <t>Onderwerp:</t>
    </r>
    <r>
      <rPr>
        <sz val="10"/>
        <rFont val="Tahoma"/>
        <family val="2"/>
      </rPr>
      <t xml:space="preserve"> L en R en index</t>
    </r>
  </si>
  <si>
    <t>Alles goed, mag ik hopen?</t>
  </si>
  <si>
    <t xml:space="preserve">We hebben de L en R factor vastgesteld. Zie bijgaand document. </t>
  </si>
  <si>
    <t>De handtekening van Linthorst moet er nog wel onder, maar het besluit is een hamerstuk.</t>
  </si>
  <si>
    <t>De index voor 2011 is 0,59%. De grondslag Wajong (en WAZ) wordt € 65,49 en verhoogd met 8% vakantiegeld € 70,73.</t>
  </si>
  <si>
    <t>Je kan weer gaan knutselen, waarvoor alvast dank.</t>
  </si>
  <si>
    <t xml:space="preserve">E geert.wolvers@uwv.nl </t>
  </si>
  <si>
    <r>
      <t>Verzonden:</t>
    </r>
    <r>
      <rPr>
        <sz val="10"/>
        <rFont val="Tahoma"/>
        <family val="2"/>
      </rPr>
      <t xml:space="preserve"> dinsdag 21 juni 2011 9:56</t>
    </r>
  </si>
  <si>
    <r>
      <t>Onderwerp:</t>
    </r>
    <r>
      <rPr>
        <sz val="10"/>
        <rFont val="Tahoma"/>
        <family val="2"/>
      </rPr>
      <t xml:space="preserve"> FW: Index per 1 juli 2011</t>
    </r>
  </si>
  <si>
    <t>Zie bijgaande boodschap van Alita Hoekman die geen nadere toevoeging behoeft.</t>
  </si>
  <si>
    <r>
      <t xml:space="preserve">Van:     </t>
    </r>
    <r>
      <rPr>
        <sz val="7.5"/>
        <rFont val="Tahoma"/>
        <family val="2"/>
      </rPr>
      <t xml:space="preserve">Hoekman, Alita (A.)  </t>
    </r>
  </si>
  <si>
    <r>
      <t xml:space="preserve">Verzonden:      </t>
    </r>
    <r>
      <rPr>
        <sz val="7.5"/>
        <rFont val="Tahoma"/>
        <family val="2"/>
      </rPr>
      <t>dinsdag 21 juni 2011 7:13</t>
    </r>
  </si>
  <si>
    <r>
      <t xml:space="preserve">Aan:    </t>
    </r>
    <r>
      <rPr>
        <sz val="7.5"/>
        <rFont val="Tahoma"/>
        <family val="2"/>
      </rPr>
      <t>Boot, Hans (H.); Wolvers, Geert (G.)</t>
    </r>
  </si>
  <si>
    <r>
      <t xml:space="preserve">Onderwerp:      </t>
    </r>
    <r>
      <rPr>
        <sz val="7.5"/>
        <rFont val="Tahoma"/>
        <family val="2"/>
      </rPr>
      <t>Index per 1 juli 2011</t>
    </r>
  </si>
  <si>
    <t>De index per 1 juli 2011 is 0,76%. De fictieve aaw-grondslag € 65,99 + 8% vakantietoeslag = € 71,27.</t>
  </si>
  <si>
    <t>Kan Kees weer een nieuw kapitalisatiesheet maken.</t>
  </si>
  <si>
    <t>jaar</t>
  </si>
  <si>
    <t>Besluit tot vaststelling van de factoren L en r voor het boekjaar 2012</t>
  </si>
  <si>
    <r>
      <t xml:space="preserve">De factor L, bedoeld in artikel 3 van de Regeling vordering contante waarde van periodieke verstrekkingen WAO en Wet WIA, wordt voor het boekjaar 2012 vastgesteld op </t>
    </r>
    <r>
      <rPr>
        <sz val="11"/>
        <color indexed="8"/>
        <rFont val="Verdana"/>
        <family val="2"/>
      </rPr>
      <t>0,179398 %.</t>
    </r>
  </si>
  <si>
    <r>
      <t xml:space="preserve">De factor r, bedoeld in artikel 3 van de Regeling vordering contante waarde van periodieke verstrekkingen WAO en Wet WIA, wordt voor het boekjaar 2012 vastgesteld op </t>
    </r>
    <r>
      <rPr>
        <sz val="11"/>
        <color indexed="8"/>
        <rFont val="Verdana"/>
        <family val="2"/>
      </rPr>
      <t xml:space="preserve">0,223076 </t>
    </r>
    <r>
      <rPr>
        <sz val="11"/>
        <rFont val="Verdana"/>
        <family val="2"/>
      </rPr>
      <t>%.</t>
    </r>
  </si>
  <si>
    <t>Dit besluit treedt in werking met ingang van de tweede dag na dagtekening van de Staatscourant waarin het wordt geplaatst en werkt terug tot en met</t>
  </si>
  <si>
    <t>1 januari 2012.</t>
  </si>
  <si>
    <t xml:space="preserve">Amsterdam, 12 januari 2012 </t>
  </si>
  <si>
    <t>Mr. Drs. B.J. Bruins,</t>
  </si>
  <si>
    <r>
      <t xml:space="preserve">Een tweetal factoren uit de in die regels opgenomen formule wordt door UWV jaarlijks vastgesteld, te weten: de factor L (= gemiddeld stijgingspercentage van het dagloon, bedoeld in artikel 14 WAO en artikel 13 Wet WIA, over een periode van een maand) en de factor r (= het interestpercentage per maand). Voor het boekjaar 2012 is de factor L vastgesteld op </t>
    </r>
    <r>
      <rPr>
        <sz val="11"/>
        <color indexed="8"/>
        <rFont val="Verdana"/>
        <family val="2"/>
      </rPr>
      <t>0,179398 %</t>
    </r>
    <r>
      <rPr>
        <sz val="11"/>
        <rFont val="Verdana"/>
        <family val="2"/>
      </rPr>
      <t xml:space="preserve"> en de factor r </t>
    </r>
    <r>
      <rPr>
        <sz val="11"/>
        <color indexed="8"/>
        <rFont val="Verdana"/>
        <family val="2"/>
      </rPr>
      <t xml:space="preserve">op 0,223076 </t>
    </r>
    <r>
      <rPr>
        <sz val="11"/>
        <rFont val="Verdana"/>
        <family val="2"/>
      </rPr>
      <t xml:space="preserve">%. De waarde van de factor (1+L)/(1+r) wordt na afronding op zes decimalen </t>
    </r>
    <r>
      <rPr>
        <sz val="11"/>
        <color indexed="8"/>
        <rFont val="Verdana"/>
        <family val="2"/>
      </rPr>
      <t>0,999564.</t>
    </r>
  </si>
  <si>
    <t>Amsterdam, 12 januari 2012</t>
  </si>
  <si>
    <r>
      <t>Van:</t>
    </r>
    <r>
      <rPr>
        <sz val="10"/>
        <rFont val="Tahoma"/>
        <family val="2"/>
      </rPr>
      <t xml:space="preserve"> Hoekman, Alita (A.)</t>
    </r>
  </si>
  <si>
    <r>
      <t>Verzonden:</t>
    </r>
    <r>
      <rPr>
        <sz val="10"/>
        <rFont val="Tahoma"/>
        <family val="2"/>
      </rPr>
      <t xml:space="preserve"> donderdag 12 januari 2012 9:14</t>
    </r>
  </si>
  <si>
    <r>
      <t>Aan:</t>
    </r>
    <r>
      <rPr>
        <sz val="10"/>
        <rFont val="Tahoma"/>
        <family val="2"/>
      </rPr>
      <t xml:space="preserve"> Boot, Hans (H.)</t>
    </r>
  </si>
  <si>
    <r>
      <t>Onderwerp:</t>
    </r>
    <r>
      <rPr>
        <sz val="10"/>
        <rFont val="Tahoma"/>
        <family val="2"/>
      </rPr>
      <t xml:space="preserve"> RE: nieuwe afkoopfactoren.</t>
    </r>
  </si>
  <si>
    <t>Kees zal toch ook nog opgave fictieve aaw nodig hebben. Per 01-01-2012 is die € 66,51 en inclusief vakantietoeslag € 71,83.</t>
  </si>
  <si>
    <t>Met vr. gr.</t>
  </si>
  <si>
    <t>nieuwe factoren toegevoegd, houdbaarheidsdatum half jaar verschoven.</t>
  </si>
  <si>
    <r>
      <t xml:space="preserve">Verzonden:      </t>
    </r>
    <r>
      <rPr>
        <sz val="7.5"/>
        <rFont val="Tahoma"/>
        <family val="2"/>
      </rPr>
      <t>donderdag 28 juni 2012 9:06</t>
    </r>
  </si>
  <si>
    <r>
      <t xml:space="preserve">Aan:    </t>
    </r>
    <r>
      <rPr>
        <sz val="7.5"/>
        <rFont val="Tahoma"/>
        <family val="2"/>
      </rPr>
      <t>Boot, Hans (H.)</t>
    </r>
  </si>
  <si>
    <r>
      <t xml:space="preserve">CC:     </t>
    </r>
    <r>
      <rPr>
        <sz val="7.5"/>
        <rFont val="Tahoma"/>
        <family val="2"/>
      </rPr>
      <t>Wolvers, Geert (G.)</t>
    </r>
  </si>
  <si>
    <r>
      <t xml:space="preserve">Onderwerp:      </t>
    </r>
    <r>
      <rPr>
        <sz val="7.5"/>
        <rFont val="Tahoma"/>
        <family val="2"/>
      </rPr>
      <t>Wijziging fictieve aaw per 01-07-2012</t>
    </r>
  </si>
  <si>
    <t>Hans,</t>
  </si>
  <si>
    <t>Kees zal het kapitalisatiesheet moeten aanpassen in verband met de wijziging van de fictieve aawgrondslag per 01-07-2012. Deze wordt € 66,95 zonder en € 72,31 met vakantietoeslag.</t>
  </si>
  <si>
    <t>Moet er ook nog iets aangepast worden in verband met de wijzinging van de pensioendatum, nu niet meer 1e van de maand, maar de verjaardagsdatum zelf?</t>
  </si>
  <si>
    <t>VUL EEN JUISTE DATUM ONGEVAL IN</t>
  </si>
  <si>
    <t>VUL EEN REËLE ONGEVALSDATUM IN</t>
  </si>
  <si>
    <t>VUL EEN JUISTE GEBOORTEDATUM IN</t>
  </si>
  <si>
    <t>De betrokkene is te oud</t>
  </si>
  <si>
    <t>VUL EEN JUISTE KAPITALISATIEDATUM IN</t>
  </si>
  <si>
    <t>DE KAPITALISATIEDATUM LIGT TE VER IN HET VERLEDEN</t>
  </si>
  <si>
    <t>DE KAPITALISATIEDATUM LIGT TE VER IN DE TOEKOMST</t>
  </si>
  <si>
    <t>VUL EEN JUISTE DATUM INDIENING VORDERING IN</t>
  </si>
  <si>
    <t>DE DATUM INDIENING VORDERING LIGT TE VER IN DE TOEKOMST</t>
  </si>
  <si>
    <t>VUL EEN JUIST REKENDAGLOON IN</t>
  </si>
  <si>
    <t>VUL EEN JUIST UITKERINGSPERCENTAGE IN</t>
  </si>
  <si>
    <t>VUL EEN REKENDAGLOON IN</t>
  </si>
  <si>
    <t>VUL EEN UITKERINGSPERCENTAGE IN</t>
  </si>
  <si>
    <t>HET UITKERINGSPERCENTAGE IS TE LAAG</t>
  </si>
  <si>
    <t>HET UITKERINGSPERCENTAGE IS TE HOOG</t>
  </si>
  <si>
    <t>DATUM ONGEVAL IS TE RECENT OF ONJUIST</t>
  </si>
  <si>
    <t>DATUM ONGEVAL IS TE OUD OF ONJUIST</t>
  </si>
  <si>
    <t>VUL DE GEBOORTEDATUM IN</t>
  </si>
  <si>
    <t>DE SOCIAAL VERZEKERDE IS OUDER DAN 63</t>
  </si>
  <si>
    <t>VUL DE DATUM INDIENING VORDERING IN</t>
  </si>
  <si>
    <t>DE WAZ-GRONDSLAG MAG NIET HOGER ZIJN DAN DE ALGEMENE GRONDSLAG</t>
  </si>
  <si>
    <t>Een individuele WAZ-grondslag is een grote uitzondering</t>
  </si>
  <si>
    <r>
      <t>Verzonden:</t>
    </r>
    <r>
      <rPr>
        <sz val="10"/>
        <rFont val="Tahoma"/>
        <family val="2"/>
      </rPr>
      <t xml:space="preserve"> vrijdag 21 december 2012 11:21</t>
    </r>
  </si>
  <si>
    <r>
      <t>CC:</t>
    </r>
    <r>
      <rPr>
        <sz val="10"/>
        <rFont val="Tahoma"/>
        <family val="2"/>
      </rPr>
      <t xml:space="preserve"> Wolvers, Geert (G.)</t>
    </r>
  </si>
  <si>
    <r>
      <t>Onderwerp:</t>
    </r>
    <r>
      <rPr>
        <sz val="10"/>
        <rFont val="Tahoma"/>
        <family val="2"/>
      </rPr>
      <t xml:space="preserve"> RE: Nieuwe factoren afkoop</t>
    </r>
  </si>
  <si>
    <t>Hartelijk dank voor de goede wensen. Ik geloof dat Geert al gereageerd heeft op " het allereerste "</t>
  </si>
  <si>
    <t>Op het "ten tweede" kan ik mededelen, dat de factoren inmiddels bekend zijn, maar dat ze -zoals gebruikelijk- pas na 1 januari worden geformaliseerd.</t>
  </si>
  <si>
    <t>Je mag ze uiteraard al weten:</t>
  </si>
  <si>
    <t>(1+L)/(1+r)</t>
  </si>
  <si>
    <t>Je moet wellicht ook nog aan de slag met de indïviduele looptijd ivm ophoging AOW-pensioenleeftijd. Ik heb daarvoor een bepaling in het convenant 2013 opgenomen, en ik heb begrepen dat het Verbond accoord is met de tekst en de inhoud van het nieuwe convenant, maar het wachten is nog op ondertekening van dat convenant (evenals het wachten is op ondertekening van het convenant "verjaring plus"). Ik weet niet of je de aanpassingen in 1 sessie wil doen.</t>
  </si>
  <si>
    <r>
      <t>Op het "ten derde" moet ik je voorlopig het antwoord nog schuldig blijven. Eerdere voornemens tot een publicatie van UWV-wege in jouw clubblad hebben schipbreuk geleden. We zullen er eens over nadenken. Uitgangspunt is bij ons dat arbeidsongeschiktheid na ongeval, leidend tot een uitkering, in beginsel, gegeven de aansprakelijkheid, toerekenbaar en verhaalbaar is totdat de uitkering een einde neemt, tenzij uitdrukkelijk van het tegendeel blijkt. Op een artikel met die weinigzeggende inhoud en/of een opsomming van dooddoeners zitten jullie vast niet te wachten, al was het maar omdat dat niet in overeenstemming valt te brengen met de sprookjes van de gebroeders. </t>
    </r>
    <r>
      <rPr>
        <sz val="9"/>
        <rFont val="Verdana"/>
        <family val="2"/>
      </rPr>
      <t> </t>
    </r>
    <r>
      <rPr>
        <sz val="10"/>
        <color indexed="12"/>
        <rFont val="Verdana"/>
        <family val="2"/>
      </rPr>
      <t>Regres is echter geen sprookje, maar harde realiteit.</t>
    </r>
  </si>
  <si>
    <t>Als het goed is heb je recentelijk een stevige lijst met "overleg-zaken"gekregen, een mengeling van zaken van de diverse rechtsvoorgangers en brieven die jij aantrof, betrekking hebbend op jou niet bekende zaken. Mag ik je sterkte wensen met het doorakkeren van de lijst! Je zal je voorlopig niet vervelen! Hebben wij goed gezien dat Gert-jan weer af en toe in dossiers opduikt ?</t>
  </si>
  <si>
    <t>Uiteraard wens ik jou en de jouwen (natuurlijk ook die in Duitsland) een gezegend cq vrolijk Kerstfeest en een voorspoedig en bovenal gezond 2013. Ik ga ervan uit, dat wij elkaar in dat nieuwe jaar weer zullen ontmoeten, en daar verheug ik mij op.</t>
  </si>
  <si>
    <t>met vriendelijke groet,</t>
  </si>
  <si>
    <t>Hans Boot</t>
  </si>
  <si>
    <t>Jurist Afdeling Regres</t>
  </si>
  <si>
    <r>
      <t>036-7506536</t>
    </r>
    <r>
      <rPr>
        <sz val="9"/>
        <rFont val="Verdana"/>
        <family val="2"/>
      </rPr>
      <t xml:space="preserve"> </t>
    </r>
  </si>
  <si>
    <t>Eindleeftijd</t>
  </si>
  <si>
    <t xml:space="preserve"> van</t>
  </si>
  <si>
    <t>tot</t>
  </si>
  <si>
    <t>in # maanden</t>
  </si>
  <si>
    <t>totale bijtelling</t>
  </si>
  <si>
    <t>Geboortedatum betrokkene</t>
  </si>
  <si>
    <t>Feitelijke correctie of relateren aan totale bijtelling of 0</t>
  </si>
  <si>
    <t>Zorg voor een nieuwe module</t>
  </si>
  <si>
    <t>Factorr</t>
  </si>
  <si>
    <t>Kap.rente</t>
  </si>
  <si>
    <t>Van: Boot, Hans (H.) [mailto:hans.boot@uwv.nl]</t>
  </si>
  <si>
    <r>
      <t>Verzonden:</t>
    </r>
    <r>
      <rPr>
        <sz val="10"/>
        <rFont val="Tahoma"/>
        <family val="2"/>
      </rPr>
      <t xml:space="preserve"> vrijdag 11 januari 2013 10:07</t>
    </r>
  </si>
  <si>
    <r>
      <t>Onderwerp:</t>
    </r>
    <r>
      <rPr>
        <sz val="10"/>
        <rFont val="Tahoma"/>
        <family val="2"/>
      </rPr>
      <t xml:space="preserve"> RE: Afkoopsom berekening</t>
    </r>
  </si>
  <si>
    <t>Die brief van Gert-Jan was dus een toevalstreffer. Jammer dat Gert-Jan zo aan het sukkelen blijft. Mocht je hem spreken wens hem dan namens ons veel sterkte!</t>
  </si>
  <si>
    <t xml:space="preserve">Ad 1: de formule kan moeilijk strijdig zijn met het civiel plafond! Ook het resultaat niet. Je weet dat hier sprake is van een ministeriele regeling, dus een wet in materiele zin. In die wet staan de voorwaarden waaronder kan worden afgekocht genoemd. De berekening van L en r is vastgelegd in die wet, en maakt overigens ook deel uit van het ook nu weer ondertekende convenant 2013.  Het is overigens appels met peren vergelijken, want de rekenrente bij de PS is geen resultante van loonontwikkeling contra renteopbrengst, maar van inflatie contra renteopbrengst. De loonontwikkeling komt bij de vaststelling van de toekomstschade per jaar om de hoek kijken in de PS, terwijl wij in onze kapitalisatieformule niet eens plaats hebben ingeruimd voor inflatie. Als je derhalve de wetgever wil gaan overtuigen dat de formule moet worden aangepast zou je dus nog wel eens van een koude kermis thuis kunnen komen, want dan "gooien wij de inflatie er ook maar bij". </t>
  </si>
  <si>
    <t>Er valt ongetwijfeld het nodige te zeggen over de vraag of L nu gelijk zou moeten zijn aan het inflatiepercentage zoals dat bij "de rekenrente" wordt gehanteerd (nee dus, want L heeft betrekking op de loonontwikkeling, waaraan de uitkeringsdaglonen zijn gekoppeld) en of r gelijk zou moeten zijn aan de R die particulieren kennelijk worden geacht te maken op kapitaal (nee dus, want de r staat voor de gemiddelde opbrengst van staatsleningen). Je zou ook nog het nodige kunnen zeggen over een R van 6 % in deze tijd, en dus zeker ook over de rekenrente van 3 %. Dat lijkt me persoonlijk belachelijk hoog: zelfs het spaardeposito SNS/Reaal komt niet verder dan opklimmend tot 4 %, als ik het wel heb. Verzekeraars en banken hebben er het laatste decennium met hun spaarproducten, beleggingshypotheken en koersversnellers zo'n zootje van gemaakt, dat van een slachtoffer van een verkeersongeval niet kan worden verwacht dat hij/zij het kapitaal gaat beleggen, laat staan het gaat uitlenen (Icesave?). Een rendement ter hoogte van de opbrengst van een staatslening is wellicht wat aan de lage kant, maar biedt zekerheid. De uitkering die wij verstrekken zal in beginsel worden aangewend voor de eerste (primaire) levensbehoeften; daar ga je niet mee speculeren, want die levert  bestaanszekerheid. Weggedacht onze uitkering zou dit deel van de inkomensschade, te vergoeden door de aansprakelijke verzekeraar, ook worden aangewend voor die eerste levensbehoeften. Dan zou dat bedrag ook hooguit worden belegd in staatsleningen, dus van strijd met het civiel plafond kan geen sprake zijn. Overigens kan er in zo'n geval nooit sprake zijn van overschrijding van het civiel plafond, tenzij in het geheel geen "vav" aan de verzekerde zelf is vergoed. Wij betalen die uitkering toch aan verzekerde, en lenigen aldus zijn schade: hooguit wordt zijn resterende verlies aan verdienvermogen dan lager, zodat de verzekeraar per saldo evenveel blijft betalen. Het civiel plafond blijft dus gelijk.</t>
  </si>
  <si>
    <t>Nog een laatste opmerking over dat civiel plafond: met toepassing van de kapitalisatieformule en dus ook een toepassing van een korting op de looptijd middels de factor c hebben wij als partijen afstand gekomen van (de toetsing aan) het civiel plafond. Immers, die factor wordt per wet vastgesteld, en niet op individuele basis.</t>
  </si>
  <si>
    <t>Dat de animo voor afkoop met deze uitkomst van L en r wat minder aantrekkelijk oogt moge nominaal zo zijn, maar laat onverlet dat afkoop voor beide partijen profijtelijk is. Natuurlijk zou je kunnen afwachten hoe eea zich verder ontwikkelt, maar dan is er ook geen aanleiding meer om de standaard c-korting nog toe te passen. Iets anders is dat wij bijvoorbeeld in 2008, toen het verschil, zoals wel vaker, de 3 % te boven ging, ook niet zijn gaan klagen over een te laag bedrag bij kapitalisatie, sterker nog, ook toen zijn wij, niet alleen in overeenstemming met de wet, maar ook als loyale convenantspartij, gewoon doorgegaan met kapitalisatie van onze vordering, indien de tijd daar naar ons inzicht rijp voor was.</t>
  </si>
  <si>
    <t>Ad 2: de fictieve aaw. We spreken hier dus over ongevallen die dateren van voor 1 januari 1998! Een regelrechte schande dat die zaken in 2012 nog altijd niet zijn geregeld, tenzij sprake is van een langdurige procesgang. De grondslag is € 67,56 en inclusief vakantiegeld € 72,96.</t>
  </si>
  <si>
    <t>Ad 3/4/5: ik heb na jouw bericht, waarin je de staffel aangaf, jouw mailtje gelezen dat we -per saldo- vanaf geboortedatum 1 januari 1957 een looptijd tot de 67-ste verjaardag hanteren. Dat lijkt me juist, want waarop de AOW-pensioenleeftijd van personen geboren op of na 1 januari 1957 uit gaat komen kan pas in 2019 worden vastgesteld.</t>
  </si>
  <si>
    <r>
      <t>Ik heb inmiddels een scan van de vaststelling van L en r, zoals die binnenkort ook in de staatscourant verschijnt.</t>
    </r>
    <r>
      <rPr>
        <sz val="12"/>
        <rFont val="Times New Roman"/>
        <family val="1"/>
      </rPr>
      <t> </t>
    </r>
    <r>
      <rPr>
        <sz val="10"/>
        <color indexed="12"/>
        <rFont val="Verdana"/>
        <family val="2"/>
      </rPr>
      <t>Zie bijlage.</t>
    </r>
  </si>
  <si>
    <t>Voorts kreeg ik vanmorgen de door het Verbond ondertekende convenanten, ook die betreffende verjaring (kennelijk wil je die ook toepassen in de zaak Berning). Ik wacht nog op de intekenlijst voor beide convenanten, waarna ik voor ondertekening zorg zal dragen en een exemplaar naar het Verbond zal retourneren.</t>
  </si>
  <si>
    <t>Hans</t>
  </si>
  <si>
    <t>Toepasselijk convenant 2013</t>
  </si>
  <si>
    <t>Toepasselijk convenant 2011</t>
  </si>
  <si>
    <t xml:space="preserve">Toepasselijk convenant </t>
  </si>
  <si>
    <t>ALS($AO$551=1998;AN29;ALS($AO$551=2001;AN57;ALS($AO$551=2004;AN85;ALS($AO$551=2007;AN159;ALS($AO$551=2008;AN232;ALS($AO$551=2011;AN305;ALS($AO$551=2013;AN378;ALS($AO$551=2015;AN451;AN524))))))))</t>
  </si>
  <si>
    <t>Let op bij vconenanten na 2017 (als de overgang tweejarig is).</t>
  </si>
  <si>
    <t>Aanpassingen!!!!!!!!!!!!!!!!</t>
  </si>
  <si>
    <t>cel</t>
  </si>
  <si>
    <t>kan niet verder nesten in xls</t>
  </si>
  <si>
    <t>de cel is nu</t>
  </si>
  <si>
    <t>en zou iets moeten worden in de gesst van</t>
  </si>
  <si>
    <t>HET REKENDAGLOON IS TE LAAG</t>
  </si>
  <si>
    <t>HET REKENDAGLOON IS TE HOOG</t>
  </si>
  <si>
    <t>VUL EEN JUIST AANTAL MAANDEN LOOPTIJDVERMINDERING IN</t>
  </si>
  <si>
    <t>HET AANTAL MAANDEN LOOPTIJDVERMINDERING IS TE GROOT</t>
  </si>
  <si>
    <t>HET AANTAL MAANDEN LOOPTIJDVERMINDERING IS TE LAAG</t>
  </si>
  <si>
    <t>EEN INDIVIDUELE GRONDSLAG KOMT BIJ DE WAJONG NIET VOOR</t>
  </si>
  <si>
    <r>
      <t>Verzonden:</t>
    </r>
    <r>
      <rPr>
        <sz val="10"/>
        <rFont val="Tahoma"/>
        <family val="2"/>
      </rPr>
      <t xml:space="preserve"> woensdag 3 juli 2013 14:00</t>
    </r>
  </si>
  <si>
    <r>
      <t>Onderwerp:</t>
    </r>
    <r>
      <rPr>
        <sz val="10"/>
        <rFont val="Tahoma"/>
        <family val="2"/>
      </rPr>
      <t xml:space="preserve"> FW: staalkaart 1-7-13</t>
    </r>
  </si>
  <si>
    <t>Vind je dit officieel genoeg?</t>
  </si>
  <si>
    <r>
      <t>Van:</t>
    </r>
    <r>
      <rPr>
        <sz val="10"/>
        <rFont val="Tahoma"/>
        <family val="2"/>
      </rPr>
      <t xml:space="preserve"> Rode, Marcel (M.)</t>
    </r>
  </si>
  <si>
    <r>
      <t>Verzonden:</t>
    </r>
    <r>
      <rPr>
        <sz val="10"/>
        <rFont val="Tahoma"/>
        <family val="2"/>
      </rPr>
      <t xml:space="preserve"> woensdag 3 juli 2013 13:56</t>
    </r>
  </si>
  <si>
    <r>
      <t>Aan:</t>
    </r>
    <r>
      <rPr>
        <sz val="10"/>
        <rFont val="Tahoma"/>
        <family val="2"/>
      </rPr>
      <t xml:space="preserve"> Wolvers, Geert (G.)</t>
    </r>
  </si>
  <si>
    <r>
      <t>Onderwerp:</t>
    </r>
    <r>
      <rPr>
        <sz val="10"/>
        <rFont val="Tahoma"/>
        <family val="2"/>
      </rPr>
      <t xml:space="preserve"> staalkaart 1-7-13</t>
    </r>
  </si>
  <si>
    <t>SV-premies per 1 juli 2013</t>
  </si>
  <si>
    <t xml:space="preserve">Inclusief enkele fiscale gegevens </t>
  </si>
  <si>
    <t xml:space="preserve">Alle bedragen zijn in euro </t>
  </si>
  <si>
    <t xml:space="preserve">  </t>
  </si>
  <si>
    <t xml:space="preserve">Onderwerp </t>
  </si>
  <si>
    <t>Ingaande 1-7-2013</t>
  </si>
  <si>
    <t xml:space="preserve">Opmerking </t>
  </si>
  <si>
    <t xml:space="preserve">Wettelijk minimumloon </t>
  </si>
  <si>
    <t xml:space="preserve">vanaf </t>
  </si>
  <si>
    <t xml:space="preserve">maand </t>
  </si>
  <si>
    <t xml:space="preserve">week </t>
  </si>
  <si>
    <t xml:space="preserve">dag </t>
  </si>
  <si>
    <t xml:space="preserve">De minimumlonen zijn geïndexeerd met 0,57% </t>
  </si>
  <si>
    <t xml:space="preserve">23 jaar </t>
  </si>
  <si>
    <t xml:space="preserve">22 jaar </t>
  </si>
  <si>
    <t xml:space="preserve">21 jaar </t>
  </si>
  <si>
    <t xml:space="preserve">20 jaar </t>
  </si>
  <si>
    <t xml:space="preserve">19 jaar </t>
  </si>
  <si>
    <t xml:space="preserve">18 jaar </t>
  </si>
  <si>
    <t xml:space="preserve">17 jaar </t>
  </si>
  <si>
    <t xml:space="preserve">16 jaar </t>
  </si>
  <si>
    <t xml:space="preserve">15 jaar </t>
  </si>
  <si>
    <t xml:space="preserve">Maximum uitkeringsdagloon ZW, WW en WAO </t>
  </si>
  <si>
    <t xml:space="preserve">Vakantietoeslag 8% </t>
  </si>
  <si>
    <t xml:space="preserve">Reserveringsfactor 100/108. </t>
  </si>
  <si>
    <t xml:space="preserve">4a </t>
  </si>
  <si>
    <t xml:space="preserve">Uitkeringsgrondslag vervolg-/kortdurende uitkering WW </t>
  </si>
  <si>
    <t xml:space="preserve">Leeftijd </t>
  </si>
  <si>
    <t xml:space="preserve">per dag </t>
  </si>
  <si>
    <t xml:space="preserve">De uitkeringsgrondslag voor de vervolg-/kortdurende uitkering WW is gelijk aan het brutominimumloon per maand (incl. vt) gedeeld door 21,75. </t>
  </si>
  <si>
    <t xml:space="preserve">23 jaar en ouder </t>
  </si>
  <si>
    <t xml:space="preserve">- </t>
  </si>
  <si>
    <t xml:space="preserve">4b </t>
  </si>
  <si>
    <t xml:space="preserve">Grondslagen Waz/Wajong </t>
  </si>
  <si>
    <t xml:space="preserve">Sinds 1 juli 2007 wordt de uitkering van volledig arbeidsongeschikte Wajong-gerechtigden, net als volledig arbeidsongeschikten, verhoogd van 70% van de grondslag naar 75% van de grondslag. </t>
  </si>
  <si>
    <t xml:space="preserve">Individuele grondslag </t>
  </si>
  <si>
    <t xml:space="preserve">De individuele grondslagen zijn geïndexeerd met 0,57%. </t>
  </si>
  <si>
    <t>4c</t>
  </si>
  <si>
    <t>Tegemoetkoming Wajong</t>
  </si>
  <si>
    <t>per maand</t>
  </si>
  <si>
    <t>  per dag</t>
  </si>
  <si>
    <t>Tegemoetkoming in de zorgtoeslag voor Wajong-gerechtigden jonger dan 23 jaar</t>
  </si>
  <si>
    <t>Normbedragen Toeslagenwet</t>
  </si>
  <si>
    <t xml:space="preserve">gehuwd </t>
  </si>
  <si>
    <t>Aanvulling op uitkering WW, ZW, Wet Wia, WAO, Waz, Wajong, WAO, Wazo, Wamil en Wet IOW tot maximaal het normbedrag.</t>
  </si>
  <si>
    <t xml:space="preserve">          </t>
  </si>
  <si>
    <t xml:space="preserve">alleenstaande ouders </t>
  </si>
  <si>
    <t xml:space="preserve">alleenstaand vanaf 23 jr </t>
  </si>
  <si>
    <t xml:space="preserve">alleenstaand 22 jaar </t>
  </si>
  <si>
    <t xml:space="preserve">alleenstaand 21 jaar </t>
  </si>
  <si>
    <t xml:space="preserve">alleenstaand 20 jaar </t>
  </si>
  <si>
    <t xml:space="preserve">alleenstaand 19 jaar </t>
  </si>
  <si>
    <t xml:space="preserve">alleenstaand 18 jaar </t>
  </si>
  <si>
    <t>Premie sectorfonds (wa)</t>
  </si>
  <si>
    <t xml:space="preserve">Verschilt per sector. </t>
  </si>
  <si>
    <r>
      <t xml:space="preserve">Sectorpremie over directe uitkeringen (du): </t>
    </r>
    <r>
      <rPr>
        <sz val="9"/>
        <color indexed="56"/>
        <rFont val="Verdana"/>
        <family val="2"/>
      </rPr>
      <t>2,26</t>
    </r>
    <r>
      <rPr>
        <sz val="9"/>
        <color indexed="8"/>
        <rFont val="Verdana"/>
        <family val="2"/>
      </rPr>
      <t xml:space="preserve"> (exclusief uniforme opslag 0,50% voor bijdrage kinderopvang). </t>
    </r>
  </si>
  <si>
    <t xml:space="preserve">Dit percentage geldt ook voor arbeidscontractanten WSW. </t>
  </si>
  <si>
    <r>
      <t> </t>
    </r>
    <r>
      <rPr>
        <sz val="9"/>
        <color indexed="8"/>
        <rFont val="Verdana"/>
        <family val="2"/>
      </rPr>
      <t xml:space="preserve"> (klik voor meer)</t>
    </r>
  </si>
  <si>
    <t xml:space="preserve">Premie Algemeen werkloosheidsfonds (we) </t>
  </si>
  <si>
    <t>Werkgever 1,70%.</t>
  </si>
  <si>
    <t>Werknemersdeel is per 2013 vervallen en er geldt vanaf 2013 geen franchise meer.</t>
  </si>
  <si>
    <r>
      <t xml:space="preserve">Premie WAO </t>
    </r>
    <r>
      <rPr>
        <sz val="9"/>
        <color indexed="8"/>
        <rFont val="Verdana"/>
        <family val="2"/>
      </rPr>
      <t>/</t>
    </r>
    <r>
      <rPr>
        <b/>
        <sz val="9"/>
        <color indexed="8"/>
        <rFont val="Verdana"/>
        <family val="2"/>
      </rPr>
      <t>WIA</t>
    </r>
  </si>
  <si>
    <t>Basispremie 4,65%</t>
  </si>
  <si>
    <t xml:space="preserve">Gedifferentieerde premie WGA (= individuele premie: opslag of korting bij of in mindering op rekenpremie van 0,54%) </t>
  </si>
  <si>
    <t xml:space="preserve">Uniforme premie WAO is per 1 januari 2011 vervallen. </t>
  </si>
  <si>
    <t xml:space="preserve">Werkgever is ingaande 1 januari 2011 de basispremie en de gedifferentieerde premie WGA verschuldigd. De gedifferentieerde premie WGA is men niet verschuldigd als men eigenrisicodrager is. </t>
  </si>
  <si>
    <t xml:space="preserve">Premie ZVW </t>
  </si>
  <si>
    <t xml:space="preserve">De werkgeversheffing is 7,75%. De werkgever betaalt deze premie. </t>
  </si>
  <si>
    <t xml:space="preserve">Voor personen die de premie zelf moeten betalen (bijv. DGA’s, pensioengerechtigden) is de inkomensafhankelijke bijdrage 5,65%. </t>
  </si>
  <si>
    <t xml:space="preserve">Maximum premie-inkomensgrens  50.853 per jaar. </t>
  </si>
  <si>
    <t>Loonbelasting/premies volksverzekeringen jonger dan de AOW gerechtigde leeftijd (geboren in 1946 of later)</t>
  </si>
  <si>
    <t xml:space="preserve"> Schijf 1 </t>
  </si>
  <si>
    <t xml:space="preserve">0 t/m 19.645 </t>
  </si>
  <si>
    <t>Lb</t>
  </si>
  <si>
    <t xml:space="preserve">vv 31,15% </t>
  </si>
  <si>
    <t>Algemene heffingskorting</t>
  </si>
  <si>
    <t>&lt; AOW gerechtigde leeftijd: € 2.001;</t>
  </si>
  <si>
    <t xml:space="preserve">&gt; AOW gerechtigde leeftijd: € 1.034; Jonggehandicapten-korting: € 708 </t>
  </si>
  <si>
    <t xml:space="preserve">Schijf 2 </t>
  </si>
  <si>
    <t xml:space="preserve">19.646 t/m 33.363 </t>
  </si>
  <si>
    <t xml:space="preserve">Lb 10,85% </t>
  </si>
  <si>
    <t xml:space="preserve">Schijf 3 </t>
  </si>
  <si>
    <t xml:space="preserve">33.364 t/m 55.991 </t>
  </si>
  <si>
    <t>Schijf 4</t>
  </si>
  <si>
    <t xml:space="preserve">55.992 of meer </t>
  </si>
  <si>
    <t xml:space="preserve">Premiegrens volksverzekeringen </t>
  </si>
  <si>
    <t xml:space="preserve">Premiegrens werknemersverzekeringen </t>
  </si>
  <si>
    <t>195,58 per dag</t>
  </si>
  <si>
    <t xml:space="preserve">Zie voor de andere tijdvakken het hoofdstuk maximumpremieloon </t>
  </si>
  <si>
    <t>Er geldt in 2013 geen franchise meer.</t>
  </si>
  <si>
    <t xml:space="preserve">Premie AOW </t>
  </si>
  <si>
    <t xml:space="preserve">Komen geheel voor rekening van de werknemer.  </t>
  </si>
  <si>
    <t>Feitelijk</t>
  </si>
  <si>
    <t>Er bestaat geen volledige duidelijkheid over aftrekbaarheid van de AAW</t>
  </si>
  <si>
    <r>
      <t>Verzonden:</t>
    </r>
    <r>
      <rPr>
        <sz val="10"/>
        <rFont val="Tahoma"/>
        <family val="2"/>
      </rPr>
      <t xml:space="preserve"> maandag 16 december 2013 9:17</t>
    </r>
  </si>
  <si>
    <r>
      <t>Aan:</t>
    </r>
    <r>
      <rPr>
        <sz val="10"/>
        <rFont val="Tahoma"/>
        <family val="2"/>
      </rPr>
      <t xml:space="preserve"> Visser, C. (Cornelis)</t>
    </r>
  </si>
  <si>
    <r>
      <t>CC:</t>
    </r>
    <r>
      <rPr>
        <sz val="10"/>
        <rFont val="Tahoma"/>
        <family val="2"/>
      </rPr>
      <t xml:space="preserve"> Hoekman, Alita (A.); Wolvers, Geert (G.)</t>
    </r>
  </si>
  <si>
    <r>
      <t>Onderwerp:</t>
    </r>
    <r>
      <rPr>
        <sz val="10"/>
        <rFont val="Tahoma"/>
        <family val="2"/>
      </rPr>
      <t xml:space="preserve"> FW: Fictieve aaw</t>
    </r>
  </si>
  <si>
    <t>De kruitdampen van de omvangrijke package-deal zijn opgetrokken, en de betalingen van Reaal stromen binnen. Hulde daarvoor. Je hebt een berg werk verzet!</t>
  </si>
  <si>
    <t>Hieronder aangegeven lever ik je -zonder commentaar, want dat ken je zo onderhand wel- de "fictieve cijfers voor de fictieve AAW met fictieve vakantietoeslag". Daar kan je in een rustig moment weer mee aan de slag.</t>
  </si>
  <si>
    <t>Tot jouw geruststelling heb ik geconstateerd, dat de L en r voor 2014 voor afkopende verzekeraars wat gunstiger uitpakken; weliswaar nog altijd "geen rekenrente 3", maar zoals gezegd is dat mijns inziens ook appels met peren vergelijken en overigens is rekenrente 3 niet meer van deze tijd.</t>
  </si>
  <si>
    <t>Ik kan ze je geven, maar officieel moeten ze nog worden bekrachtigd, lees als besluit worden vastgelegd. Dat doen wij pas na 1 januari 2014.</t>
  </si>
  <si>
    <t>Dus: onder voorbehoud: Lj gaat worden 1,39 en rj 2,53, of te wel Lm 0,114785 en rm 0,208427.</t>
  </si>
  <si>
    <t>Uiteraard zal ik dat na vastlegging en publicatie in de Stcrt nog formeel mededelen.</t>
  </si>
  <si>
    <t>Mocht ik je niet meer spreken, dan wens ik (en met mij mijn collega's, speciaal Alita en Geert) jou en de familie een gezegend/zalig cq vrolijk kerstfeest en een voorspoedig en vooral ook gezond 2014.</t>
  </si>
  <si>
    <t>036-7506536</t>
  </si>
  <si>
    <r>
      <t xml:space="preserve">Verzonden:      </t>
    </r>
    <r>
      <rPr>
        <sz val="7.5"/>
        <rFont val="Tahoma"/>
        <family val="2"/>
      </rPr>
      <t>maandag 16 december 2013 8:40</t>
    </r>
  </si>
  <si>
    <r>
      <t xml:space="preserve">Onderwerp:      </t>
    </r>
    <r>
      <rPr>
        <sz val="7.5"/>
        <rFont val="Tahoma"/>
        <family val="2"/>
      </rPr>
      <t>Fictieve aaw</t>
    </r>
  </si>
  <si>
    <t>De cijfers voor 2014 zijn bekend: € 68,30 en inclusief vakantiegeld € 73,77.</t>
  </si>
  <si>
    <t>L jaar is</t>
  </si>
  <si>
    <t>r jaar is</t>
  </si>
  <si>
    <t>maand L + 1 =</t>
  </si>
  <si>
    <t xml:space="preserve">maand L + 1is </t>
  </si>
  <si>
    <t>maand L is</t>
  </si>
  <si>
    <t>maand r + 1 =</t>
  </si>
  <si>
    <t xml:space="preserve">maand r + 1 is </t>
  </si>
  <si>
    <t>maand r is</t>
  </si>
  <si>
    <t>nieuwe factoren</t>
  </si>
  <si>
    <t>Jaargang 2014</t>
  </si>
  <si>
    <t>Nr. 37083</t>
  </si>
  <si>
    <t>Gepubliceerd op 23 december 2014 09:18</t>
  </si>
  <si>
    <t>Toon volledige inhoudsopgave</t>
  </si>
  <si>
    <t>Aanhef</t>
  </si>
  <si>
    <t xml:space="preserve">Lichaam </t>
  </si>
  <si>
    <t>Ondertekening</t>
  </si>
  <si>
    <t>[Toon BWB links]</t>
  </si>
  <si>
    <t xml:space="preserve">Besluit tot vaststelling van de factoren L en r voor het boekjaar 2015 </t>
  </si>
  <si>
    <t xml:space="preserve">Gelet op artikel 4, zesde en zevende lid, van de Regeling vordering contante waarde periodieke verstrekkingen WAO en Wet WIA; </t>
  </si>
  <si>
    <t xml:space="preserve">De factor L, bedoeld in artikel 3 van de Regeling vordering contante waarde periodieke verstrekkingen WAO en Wet WIA, wordt voor het boekjaar 2015 vastgesteld op 0,113412%. </t>
  </si>
  <si>
    <t xml:space="preserve">Artikel 2 </t>
  </si>
  <si>
    <t xml:space="preserve">De factor r, bedoeld in artikel 3 van de Regeling vordering contante waarde periodieke verstrekkingen WAO en Wet WIA, wordt voor het boekjaar 2015 vastgesteld op 0,127436%. </t>
  </si>
  <si>
    <t xml:space="preserve">Artikel 3 </t>
  </si>
  <si>
    <t xml:space="preserve">Dit besluit wordt met de toelichting in de Staatscourant geplaatst en treedt in werking met ingang van 1 januari 2015. </t>
  </si>
  <si>
    <t>Amsterdam, 9 december 2014</t>
  </si>
  <si>
    <r>
      <t xml:space="preserve">B.J. </t>
    </r>
    <r>
      <rPr>
        <b/>
        <i/>
        <sz val="13"/>
        <rFont val="Times New Roman"/>
        <family val="1"/>
      </rPr>
      <t>Bruins</t>
    </r>
    <r>
      <rPr>
        <i/>
        <sz val="13"/>
        <rFont val="Times New Roman"/>
        <family val="1"/>
      </rPr>
      <t xml:space="preserve"> Voorzitter Raad van Bestuur UWV</t>
    </r>
  </si>
  <si>
    <t xml:space="preserve">TOELICHTING </t>
  </si>
  <si>
    <t xml:space="preserve">Indien een verzekerde arbeidsongeschikt raakt, waarbij een derde aansprakelijk kan worden gesteld voor deze arbeidsongeschiktheid, dan heeft het Uitvoeringsinstituut werknemersverzekeringen (UWV) het recht de arbeidsongeschiktheidsuitkering te verhalen op de aansprakelijke derde. Met het verhaal wordt een maximale compensatie van de uitkeringslasten beoogd en worden deze lasten bij degene gelegd die deze veroorzaakt heeft. </t>
  </si>
  <si>
    <t xml:space="preserve">Dit verhaalsrecht is vastgelegd in artikel 90, eerste lid, Wet op de arbeidsongeschiktheidsverzekering (WAO) en artikel 99, eerste lid, Wet Werk en Inkomen naar arbeidsvermogen (Wet WIA), alsmede in artikel 4:2 Wet werk en arbeidsondersteuning jonggehandicapten en artikel 69 Wet arbeidsongeschiktheidsverzekering zelfstandigen (WAZ) (oud). </t>
  </si>
  <si>
    <t xml:space="preserve">Op grond van artikel 90, tweede lid WAO en artikel 99, tweede lid Wet WIA heeft de Staatssecretaris van Sociale Zaken en Werkgelegenheid regels gesteld, te weten de Regeling vordering contante waarde periodieke verstrekkingen WAO en Wet WIA, waarbij UWV in plaats van periodieke betalingen de contante waarde van het verhaalsbedrag kan vorderen. </t>
  </si>
  <si>
    <t xml:space="preserve">Een tweetal factoren uit de in genoemde regeling opgenomen formule wordt door UWV jaarlijks vastgesteld, te weten: de factor L (= gemiddeld stijgingspercentage van het dagloon, bedoeld in artikel 14 WAO en artikel 13 Wet WIA, over een periode van een maand) en de factor r (= het interestpercentage per maand). </t>
  </si>
  <si>
    <t>Voor het boekjaar 2015 is de factor L vastgesteld op 0,113412% en de factor r op 0,127436%.</t>
  </si>
  <si>
    <t>nieuw convenant 2015</t>
  </si>
  <si>
    <t>nieuwe L en r factoren</t>
  </si>
  <si>
    <t xml:space="preserve">De factor L, </t>
  </si>
  <si>
    <t>De factor r</t>
  </si>
  <si>
    <r>
      <t>Verzonden:</t>
    </r>
    <r>
      <rPr>
        <sz val="10"/>
        <rFont val="Tahoma"/>
        <family val="2"/>
      </rPr>
      <t xml:space="preserve"> dinsdag 9 december 2014 9:16</t>
    </r>
  </si>
  <si>
    <r>
      <t>Aan:</t>
    </r>
    <r>
      <rPr>
        <sz val="10"/>
        <rFont val="Tahoma"/>
        <family val="2"/>
      </rPr>
      <t xml:space="preserve"> Boot, Hans (H.); Wolvers, Geert (G.)</t>
    </r>
  </si>
  <si>
    <r>
      <t>Onderwerp:</t>
    </r>
    <r>
      <rPr>
        <sz val="10"/>
        <rFont val="Tahoma"/>
        <family val="2"/>
      </rPr>
      <t xml:space="preserve"> Fictieve aaw per 01-01-2015</t>
    </r>
  </si>
  <si>
    <t>De fictieve aaw voor 01-01-2015 is inmiddels bekend en bedraagt € 69,05 per dag en inclusief vakantietoeslag € 74,57. Als de l en r bekend zijn kan Kees ermee aan de slag gaan.</t>
  </si>
  <si>
    <t>per maand Wajong WAZ</t>
  </si>
  <si>
    <t>met aftrekpercentages</t>
  </si>
  <si>
    <t xml:space="preserve">IVA + WGA+ WAO  29% </t>
  </si>
  <si>
    <t xml:space="preserve">ZW + WAJONG + WAZ  23% </t>
  </si>
  <si>
    <t>index</t>
  </si>
  <si>
    <t>L-factor</t>
  </si>
  <si>
    <t>Indexering</t>
  </si>
  <si>
    <t>uitkeringen</t>
  </si>
  <si>
    <t>gem.</t>
  </si>
  <si>
    <t>Vergelijking uitkeringen met indexen</t>
  </si>
  <si>
    <r>
      <t>Verzonden:</t>
    </r>
    <r>
      <rPr>
        <sz val="10"/>
        <rFont val="Tahoma"/>
        <family val="2"/>
      </rPr>
      <t xml:space="preserve"> donderdag 11 juni 2015 11:49</t>
    </r>
  </si>
  <si>
    <r>
      <t>Onderwerp:</t>
    </r>
    <r>
      <rPr>
        <sz val="10"/>
        <rFont val="Tahoma"/>
        <family val="2"/>
      </rPr>
      <t xml:space="preserve"> Fictieve aaw per 01-07-2015</t>
    </r>
  </si>
  <si>
    <t>Er wordt een index van 0,4% toegepast per 01-07-2015. De fictieve aaw komt dan op € 69,32 en inclusief vakantiegeld op € 74,87, kan Kees weer een nieuw afkoopsheet maken.</t>
  </si>
  <si>
    <t>datum</t>
  </si>
  <si>
    <t>OHT in %</t>
  </si>
  <si>
    <t>index in %</t>
  </si>
  <si>
    <t>verevenings%</t>
  </si>
  <si>
    <t>gem. pj</t>
  </si>
  <si>
    <t>Jaargang 2015</t>
  </si>
  <si>
    <t>Nr. 46006</t>
  </si>
  <si>
    <t>Gepubliceerd op 17 december 2015 12:27</t>
  </si>
  <si>
    <t>[Toon Referendum links]</t>
  </si>
  <si>
    <t xml:space="preserve">Besluit tot vaststelling van de factoren L en r voor het boekjaar 2016 </t>
  </si>
  <si>
    <t xml:space="preserve">Gelet op artikel 4, zesde en zevende lid, van de Regeling vordering contante waarde van periodieke verstrekkingen WAO en Wet WIA; </t>
  </si>
  <si>
    <t xml:space="preserve">De factor L, bedoeld in artikel 3 van de Regeling vordering contante waarde van periodieke verstrekkingen WAO en Wet WIA, wordt voor het boekjaar 2016 vastgesteld op 0,102616%. </t>
  </si>
  <si>
    <t xml:space="preserve">De factor r, bedoeld in artikel 3 van de Regeling vordering contante waarde van periodieke verstrekkingen WAO en Wet WIA, wordt voor het boekjaar 2016 vastgesteld op 0,092033%. </t>
  </si>
  <si>
    <t>Dit besluit treedt in werking met ingang van 1 januari 2016.</t>
  </si>
  <si>
    <t>Dit besluit wordt met de toelichting in de Staatscourant geplaatst.</t>
  </si>
  <si>
    <t>Amsterdam, 8 december 2015</t>
  </si>
  <si>
    <t xml:space="preserve">Dit verhaalsrecht is vastgelegd in artikel 90, eerste lid, Wet op de arbeidsongeschiktheidsverzekering (WAO) en artikel 99, eerste lid, Wet Werk en Inkomen naar arbeidsvermogen (Wet WIA), alsmede in artikel 4:2 Wet arbeidsongeschiktheidsvoorziening jonggehandicapten en artikel 69 Wet arbeidsongeschiktheidsverzekering zelfstandigen (WAZ) (oud). </t>
  </si>
  <si>
    <t xml:space="preserve">Op grond van artikel 90, tweede lid WAO en artikel 99, tweede lid Wet WIA heeft de Staatssecretaris van Sociale Zaken en Werkgelegenheid regels gesteld, te weten de Regeling vordering contante waarde van periodieke verstrekkingen WAO en Wet WIA, waarbij UWV in plaats van periodieke betalingen de contante waarde van het verhaalsbedrag kan vorderen. </t>
  </si>
  <si>
    <t xml:space="preserve">Een tweetal factoren uit de in genoemde regeling opgenomen formule wordt door UWV jaarlijks vastgesteld, te weten: de factor L (= gemiddeld stijgingspercentage van het dagloon, bedoeld in artikel 14 WAO en artikel 13 Wet WIA, over een periode van een maand) en de factor r (= het interestpercentage per maand). </t>
  </si>
  <si>
    <t>Voor het boekjaar 2016 is de factor L vastgesteld op 0,102616% en de factor r op 0,092033%.</t>
  </si>
  <si>
    <t xml:space="preserve">Onderstaand de bruto bedragen (exclusief vakantietoeslag) per dag vanaf  1 </t>
  </si>
  <si>
    <t xml:space="preserve">januari 2016: </t>
  </si>
  <si>
    <t xml:space="preserve">Vanaf 23 jaar  €  70,10 </t>
  </si>
  <si>
    <t xml:space="preserve">22 jaar  €  59,58 </t>
  </si>
  <si>
    <t xml:space="preserve">21 jaar  €  50,82 </t>
  </si>
  <si>
    <t xml:space="preserve">20 jaar  €  43,11 </t>
  </si>
  <si>
    <t xml:space="preserve">19 jaar  €  36,80 </t>
  </si>
  <si>
    <t xml:space="preserve">18 jaar  €  31,89 </t>
  </si>
  <si>
    <t xml:space="preserve">Naast de Wajong-uitkering heeft elke Wajonger onder de 23 jaar recht op </t>
  </si>
  <si>
    <t xml:space="preserve">een tegemoetkoming. Deze tegemoetkoming compenseert (deels) de </t>
  </si>
  <si>
    <t xml:space="preserve">inkomensachteruitgang door de invoering van de Zorgverzekeringswet. </t>
  </si>
  <si>
    <t xml:space="preserve">De bruto tegemoetkomingen per maand zijn: </t>
  </si>
  <si>
    <t xml:space="preserve">22 jaar  €  1,88 </t>
  </si>
  <si>
    <t xml:space="preserve">21 jaar  €  4,58 </t>
  </si>
  <si>
    <t xml:space="preserve">20 jaar  €  9,29 </t>
  </si>
  <si>
    <t xml:space="preserve">19 jaar  €  15,50 </t>
  </si>
  <si>
    <t xml:space="preserve">18 jaar  €  16,15 </t>
  </si>
  <si>
    <t xml:space="preserve">Maximumdagloon (WW, WIA, WAO en ZW) </t>
  </si>
  <si>
    <t xml:space="preserve">Per 1 januari 2016 worden bestaande bruto uitkeringen verhoogd met 1,11%. De hoogte </t>
  </si>
  <si>
    <t xml:space="preserve">van de WW-, WIA-, WAO-, en ZW-uitkering hangt ondermeer af van de hoogte van het </t>
  </si>
  <si>
    <t xml:space="preserve">laatstverdiende loon en het maximumdagloon. Per 1 januari 2016 wordt het </t>
  </si>
  <si>
    <t xml:space="preserve">maximumdagloon verhoogd van bruto € 199,95 naar bruto € 202,17. </t>
  </si>
  <si>
    <r>
      <t>Verzonden:</t>
    </r>
    <r>
      <rPr>
        <sz val="10"/>
        <rFont val="Tahoma"/>
        <family val="2"/>
      </rPr>
      <t xml:space="preserve"> donderdag 30 juni 2016 12:51</t>
    </r>
  </si>
  <si>
    <r>
      <t>Onderwerp:</t>
    </r>
    <r>
      <rPr>
        <sz val="10"/>
        <rFont val="Tahoma"/>
        <family val="2"/>
      </rPr>
      <t xml:space="preserve"> RE: Fictieve aaw per 01-07-2016</t>
    </r>
  </si>
  <si>
    <t>Dat hebben wij inderdaad nog niet gedaan. Ik heb even voor je gekeken en de grondslag wordt per 01-07-2016 € 70,68 en inclusief vakantiegeld is dat € 76,33. De index bedraagt 0,83%.</t>
  </si>
  <si>
    <t>Min loon incl vak geld</t>
  </si>
  <si>
    <r>
      <t>Verzonden:</t>
    </r>
    <r>
      <rPr>
        <sz val="11"/>
        <rFont val="Calibri"/>
        <family val="2"/>
      </rPr>
      <t xml:space="preserve"> woensdag 21 december 2016 11:25</t>
    </r>
  </si>
  <si>
    <t>Aan: Visser, C. (Cornelis) &lt;cornelis.visser@reaal.nl&gt;</t>
  </si>
  <si>
    <r>
      <t>Onderwerp:</t>
    </r>
    <r>
      <rPr>
        <sz val="11"/>
        <rFont val="Calibri"/>
        <family val="2"/>
      </rPr>
      <t xml:space="preserve"> RE: nieuwe factoren 2017</t>
    </r>
  </si>
  <si>
    <t>Om met het belangrijkste te beginnen, ik wens jou prettige kerstdagen en een voorspoedig c.q. gezond 2017 toe.   </t>
  </si>
  <si>
    <t>Voor het boekjaar 2017 is de factor L vastgesteld op 0,113015 % en de  factor r op 0,058975 %.</t>
  </si>
  <si>
    <t>Ik meen te weten dat de Raad van Bestuur UWV e.e.a. inmiddels van een handtekening voorzien heeft, maar publicatie in de Staatscourant moet nog plaatsvinden.</t>
  </si>
  <si>
    <t>De grondslag minimumloon/Wajong (ex vakantiegeld) per 01/01/17 zal zijn € 71,61 dus met vakantiegeld € 77,34.</t>
  </si>
  <si>
    <r>
      <t xml:space="preserve">Of wij in ons lopende bestand nog WAO regreszaken hebben met de vermaledijde </t>
    </r>
    <r>
      <rPr>
        <sz val="9"/>
        <rFont val="Wingdings"/>
        <charset val="2"/>
      </rPr>
      <t>J</t>
    </r>
    <r>
      <rPr>
        <sz val="9"/>
        <rFont val="Verdana"/>
        <family val="2"/>
      </rPr>
      <t xml:space="preserve"> AAW reductie is een andere vraag. Zo ja, dan zullen ze op een hand te tellen zijn en vermoedelijk slechts te relateren aan een verzekeraar ten aanzien waarvan Hieron van der Hoeven het genoegen heeft mogen smaken een aantal (nog niet afgewikkelde) dossiers over te mogen nemen.</t>
    </r>
  </si>
  <si>
    <t>1+L/1+r</t>
  </si>
  <si>
    <t>De pensioengerechtigde leeftijd en de aanvangsleeftijd zijn:</t>
  </si>
  <si>
    <r>
      <t xml:space="preserve">a. </t>
    </r>
    <r>
      <rPr>
        <sz val="7"/>
        <rFont val="Arial"/>
        <family val="2"/>
      </rPr>
      <t>vóór 1 januari 2013: 65, respectievelijk 15 jaar;</t>
    </r>
  </si>
  <si>
    <r>
      <t xml:space="preserve">b. </t>
    </r>
    <r>
      <rPr>
        <sz val="7"/>
        <rFont val="Arial"/>
        <family val="2"/>
      </rPr>
      <t>in 2013: 65 jaar en één maand, respectievelijk 15 jaar en één maand;</t>
    </r>
  </si>
  <si>
    <r>
      <t xml:space="preserve">c. </t>
    </r>
    <r>
      <rPr>
        <sz val="7"/>
        <rFont val="Arial"/>
        <family val="2"/>
      </rPr>
      <t>in 2014: 65 jaar en twee maanden, respectievelijk 15 jaar en twee maanden;</t>
    </r>
  </si>
  <si>
    <r>
      <t xml:space="preserve">d. </t>
    </r>
    <r>
      <rPr>
        <sz val="7"/>
        <rFont val="Arial"/>
        <family val="2"/>
      </rPr>
      <t>in 2015: 65 jaar en drie maanden, respectievelijk 15 jaar en drie maanden;</t>
    </r>
  </si>
  <si>
    <r>
      <t xml:space="preserve">e. </t>
    </r>
    <r>
      <rPr>
        <sz val="7"/>
        <rFont val="Arial"/>
        <family val="2"/>
      </rPr>
      <t>in 2016: 65 jaar en zes maanden, respectievelijk 15 jaar en zes maanden;</t>
    </r>
  </si>
  <si>
    <r>
      <t xml:space="preserve">f. </t>
    </r>
    <r>
      <rPr>
        <sz val="7"/>
        <rFont val="Arial"/>
        <family val="2"/>
      </rPr>
      <t>in 2017: 65 jaar en negen maanden, respectievelijk 15 jaar en negen maanden;</t>
    </r>
  </si>
  <si>
    <r>
      <t xml:space="preserve">g. </t>
    </r>
    <r>
      <rPr>
        <sz val="7"/>
        <rFont val="Arial"/>
        <family val="2"/>
      </rPr>
      <t>in 2018: 66 jaar, respectievelijk 16 jaar;</t>
    </r>
  </si>
  <si>
    <r>
      <t xml:space="preserve">h. </t>
    </r>
    <r>
      <rPr>
        <sz val="7"/>
        <rFont val="Arial"/>
        <family val="2"/>
      </rPr>
      <t>in 2019: 66 jaar en vier maanden, respectievelijk 16 jaar en vier maanden;</t>
    </r>
  </si>
  <si>
    <r>
      <t xml:space="preserve">i. </t>
    </r>
    <r>
      <rPr>
        <sz val="7"/>
        <rFont val="Arial"/>
        <family val="2"/>
      </rPr>
      <t>in 2020: 66 jaar en acht maanden, respectievelijk 16 jaar en acht maanden;</t>
    </r>
  </si>
  <si>
    <r>
      <t xml:space="preserve">j. </t>
    </r>
    <r>
      <rPr>
        <sz val="7"/>
        <rFont val="Arial"/>
        <family val="2"/>
      </rPr>
      <t>in 2021: 67 jaar, respectievelijk 17 jaar.</t>
    </r>
  </si>
  <si>
    <t>art. 7a sub 1</t>
  </si>
  <si>
    <t>???? K  in 2022 67 jaar en 3 maanden</t>
  </si>
  <si>
    <t>Algemene ouderdomswet</t>
  </si>
  <si>
    <t>a. vóór 1 januari 2013: 65, respectievelijk 15 jaar;</t>
  </si>
  <si>
    <t>b. in 2013: 65 jaar en één maand, respectievelijk 15 jaar en één maand;</t>
  </si>
  <si>
    <t>c. in 2014: 65 jaar en twee maanden, respectievelijk 15 jaar en twee maanden;</t>
  </si>
  <si>
    <t>d. in 2015: 65 jaar en drie maanden, respectievelijk 15 jaar en drie maanden;</t>
  </si>
  <si>
    <t>e. in 2016: 65 jaar en zes maanden, respectievelijk 15 jaar en zes maanden;</t>
  </si>
  <si>
    <t>f. in 2017: 65 jaar en negen maanden, respectievelijk 15 jaar en negen maanden;</t>
  </si>
  <si>
    <t>g. in 2018: 66 jaar, respectievelijk 16 jaar;</t>
  </si>
  <si>
    <t>h. in 2019: 66 jaar en vier maanden, respectievelijk 16 jaar en vier maanden;</t>
  </si>
  <si>
    <t>i. in 2020: 66 jaar en acht maanden, respectievelijk 16 jaar en acht maanden;</t>
  </si>
  <si>
    <t>j. in 2021: 67 jaar, respectievelijk 17 jaar.</t>
  </si>
  <si>
    <t>1-1-2017 Verhoging eindleeftijd ivm pensioen</t>
  </si>
  <si>
    <t>in 2022 67 jaar en 3 maanden</t>
  </si>
  <si>
    <t>Herleid jaar naar maandfactoren</t>
  </si>
  <si>
    <t xml:space="preserve">Nieuw factoren opgenomen, </t>
  </si>
  <si>
    <t>AOW-leeftijd verhoogd.</t>
  </si>
  <si>
    <t>AAW € 77,34 opgenomen</t>
  </si>
  <si>
    <t>Besluit tot vaststelling van de factoren L en r voor het boekjaar 2017</t>
  </si>
  <si>
    <t>Artikel 1</t>
  </si>
  <si>
    <t>De factor L, bedoeld in artikel 3 van de Regeling vordering contante waarde van periodieke verstrekkingen WAO en Wet WIA, wordt voor het boekjaar 2017 vastgesteld op 0,113015%.</t>
  </si>
  <si>
    <t>De factor r, bedoeld in artikel 3 van de Regeling vordering contante waarde van periodieke verstrekkingen WAO en Wet WIA, wordt voor het boekjaar 2017 vastgesteld op 0,058975%.</t>
  </si>
  <si>
    <t>Dit besluit treedt in werking met ingang van de dag na de datum van uitgifte van de Staatscourant waarin het wordt geplaatst en werkt terug tot en met 1 januari 2017.</t>
  </si>
  <si>
    <t>Amsterdam, 20 december 2016</t>
  </si>
  <si>
    <r>
      <t xml:space="preserve">B.J. </t>
    </r>
    <r>
      <rPr>
        <b/>
        <i/>
        <sz val="11"/>
        <rFont val="Arial"/>
        <family val="2"/>
      </rPr>
      <t>Bruins</t>
    </r>
    <r>
      <rPr>
        <i/>
        <sz val="11"/>
        <rFont val="Arial"/>
        <family val="2"/>
      </rPr>
      <t>Voorzitter Raad van Bestuur UWV</t>
    </r>
  </si>
  <si>
    <t>Indien een verzekerde arbeidsongeschikt raakt, waarbij een derde aansprakelijk kan worden gesteld voor deze arbeidsongeschiktheid, dan heeft het Uitvoeringsinstituut werknemersverzekeringen (UWV) het recht de arbeidsongeschiktheidsuitkering te verhalen op de aansprakelijke derde. Met het verhaal wordt een maximale compensatie van de uitkeringslasten beoogd en worden deze lasten bij degene gelegd die deze veroorzaakt heeft.</t>
  </si>
  <si>
    <t>Dit verhaalsrecht is vastgelegd in artikel 90, eerste lid, Wet op de arbeidsongeschiktheidsverzekering (WAO) en artikel 99, eerste lid, Wet Werk en Inkomen naar arbeidsvermogen (Wet WIA), alsmede in artikel 4:2 Wet arbeidsongeschiktheidsvoorziening jonggehandicapten en artikel 69 Wet arbeidsongeschiktheidsverzekering zelfstandigen (WAZ) (oud).</t>
  </si>
  <si>
    <t>Op grond van artikel 90, tweede lid WAO en artikel 99, tweede lid Wet WIA heeft de Staatssecretaris van Sociale Zaken en Werkgelegenheid regels gesteld, te weten de Regeling vordering contante waarde van periodieke verstrekkingen WAO en Wet WIA, waarbij UWV in plaats van periodieke betalingen de contante waarde van het verhaalsbedrag kan vorderen.</t>
  </si>
  <si>
    <t>Een tweetal factoren uit de in genoemde regeling opgenomen formule wordt door UWV jaarlijks vastgesteld, te weten: de factor L (= gemiddeld stijgingspercentage van het dagloon, bedoeld in artikel 14 WAO en artikel 13 Wet WIA, over een periode van een maand) en de factor r (= het interestpercentage per maand).</t>
  </si>
  <si>
    <t>Voor het boekjaar 2017 is de factor L vastgesteld op 0,113015% en de factor r op 0,058975%.</t>
  </si>
  <si>
    <t>Van: Hoekman, Alita (A.) [mailto:alita.hoekman@uwv.nl]</t>
  </si>
  <si>
    <r>
      <t>Verzonden:</t>
    </r>
    <r>
      <rPr>
        <sz val="11"/>
        <rFont val="Calibri"/>
        <family val="2"/>
      </rPr>
      <t xml:space="preserve"> dinsdag 27 juni 2017 8:44</t>
    </r>
  </si>
  <si>
    <t>Aan: Rodermans, B.J. (Bart) &lt;Bart.Rodermans@reaal.nl&gt;</t>
  </si>
  <si>
    <r>
      <t>Onderwerp:</t>
    </r>
    <r>
      <rPr>
        <sz val="11"/>
        <rFont val="Calibri"/>
        <family val="2"/>
      </rPr>
      <t xml:space="preserve"> Kapitalisatiesheet per 01-07-2017</t>
    </r>
  </si>
  <si>
    <t>Goedemorgen Bart,</t>
  </si>
  <si>
    <t>Ik weet niet of ik bij jou bij het goede adres ben, Kees verzorgde altijd de aanpassingen van het nieuwe kapitalisatiesheet. Doe jij dat nu of is daar iemand anders voor aangewezen?</t>
  </si>
  <si>
    <t>In ieder geval: de grondslag per 1 juli 2017 is nu € 71,97 en inclusief vakantiegeld € 77,73.</t>
  </si>
  <si>
    <t>N.B. Het minimumloon voor 22 jaar wordt per 1 juli 2017 gelijk getrokken met het minimumloon voor 23 jaar.</t>
  </si>
  <si>
    <t>Je berichten zie ik met belangstelling tegemoet.</t>
  </si>
  <si>
    <t>Tel. : 06 – 25 74 97 13</t>
  </si>
  <si>
    <r>
      <t>Intern: Locatie ALMW0 02-E004</t>
    </r>
    <r>
      <rPr>
        <sz val="12"/>
        <rFont val="Times New Roman"/>
        <family val="1"/>
      </rPr>
      <t xml:space="preserve"> </t>
    </r>
  </si>
  <si>
    <r>
      <t>Verzonden:</t>
    </r>
    <r>
      <rPr>
        <sz val="10"/>
        <rFont val="Tahoma"/>
        <family val="2"/>
      </rPr>
      <t xml:space="preserve"> maandag 18 december 2017 9:17</t>
    </r>
  </si>
  <si>
    <r>
      <t>Aan:</t>
    </r>
    <r>
      <rPr>
        <sz val="10"/>
        <rFont val="Tahoma"/>
        <family val="2"/>
      </rPr>
      <t xml:space="preserve"> 'Visser, C. (Cornelis)'</t>
    </r>
  </si>
  <si>
    <r>
      <t>CC:</t>
    </r>
    <r>
      <rPr>
        <sz val="10"/>
        <rFont val="Tahoma"/>
        <family val="2"/>
      </rPr>
      <t xml:space="preserve"> Barendregt, Bertil (B.); Gulmans, Bert (B.); Rumph, Klaas (K.); Hoekman, Alita (A.); 'Rodermans, B.J. (Bart)'</t>
    </r>
  </si>
  <si>
    <r>
      <t>Onderwerp:</t>
    </r>
    <r>
      <rPr>
        <sz val="10"/>
        <rFont val="Tahoma"/>
        <family val="2"/>
      </rPr>
      <t xml:space="preserve"> FW: L en r 2018</t>
    </r>
  </si>
  <si>
    <t>Alles goed naar ik hoop?</t>
  </si>
  <si>
    <t>Ik heb geen idee of je je e-mail adres onder de paraplu van Reaal nog actief is vandaar dat ik Bart in de C.C. gezet heb, in vertrouwen dat hij zo nodig als doorgeefluik wil fungeren.</t>
  </si>
  <si>
    <t>Voorts weet ik ook niet of je nog benaderbaar bent voor aanpassing van het kapitalisatiesheet, maar indien dat nog wel het geval is:</t>
  </si>
  <si>
    <r>
      <t>·</t>
    </r>
    <r>
      <rPr>
        <sz val="7"/>
        <color rgb="FF1F497D"/>
        <rFont val="Times New Roman"/>
        <family val="1"/>
      </rPr>
      <t xml:space="preserve">        </t>
    </r>
    <r>
      <rPr>
        <sz val="9"/>
        <color rgb="FF1F497D"/>
        <rFont val="Verdana"/>
        <family val="2"/>
      </rPr>
      <t>L-factor 2018 zal worden: 0,120123</t>
    </r>
  </si>
  <si>
    <r>
      <t>·</t>
    </r>
    <r>
      <rPr>
        <sz val="7"/>
        <color rgb="FF1F497D"/>
        <rFont val="Times New Roman"/>
        <family val="1"/>
      </rPr>
      <t xml:space="preserve">        </t>
    </r>
    <r>
      <rPr>
        <sz val="9"/>
        <color rgb="FF1F497D"/>
        <rFont val="Verdana"/>
        <family val="2"/>
      </rPr>
      <t>R-factor 2018 zal worden: 0,075519 (voor beide, zie bijlage)</t>
    </r>
  </si>
  <si>
    <r>
      <t>·</t>
    </r>
    <r>
      <rPr>
        <sz val="7"/>
        <color rgb="FF1F497D"/>
        <rFont val="Times New Roman"/>
        <family val="1"/>
      </rPr>
      <t xml:space="preserve">        </t>
    </r>
    <r>
      <rPr>
        <sz val="9"/>
        <color rgb="FF1F497D"/>
        <rFont val="Verdana"/>
        <family val="2"/>
      </rPr>
      <t>Index per 1 januari 2018: 0,80%</t>
    </r>
  </si>
  <si>
    <r>
      <t>·</t>
    </r>
    <r>
      <rPr>
        <sz val="7"/>
        <color rgb="FF1F497D"/>
        <rFont val="Times New Roman"/>
        <family val="1"/>
      </rPr>
      <t xml:space="preserve">        </t>
    </r>
    <r>
      <rPr>
        <sz val="9"/>
        <color rgb="FF1F497D"/>
        <rFont val="Verdana"/>
        <family val="2"/>
      </rPr>
      <t xml:space="preserve">Grondslag Wajong per 1 januari 2018 wordt: € 72,55 excl. vakantietoeslag </t>
    </r>
    <r>
      <rPr>
        <sz val="9"/>
        <color rgb="FF1F497D"/>
        <rFont val="Wingdings"/>
        <charset val="2"/>
      </rPr>
      <t>à</t>
    </r>
    <r>
      <rPr>
        <sz val="9"/>
        <color rgb="FF1F497D"/>
        <rFont val="Verdana"/>
        <family val="2"/>
      </rPr>
      <t xml:space="preserve"> € 78,35 incl. vakantietoeslag</t>
    </r>
  </si>
  <si>
    <r>
      <t>·</t>
    </r>
    <r>
      <rPr>
        <sz val="7"/>
        <color rgb="FF1F497D"/>
        <rFont val="Times New Roman"/>
        <family val="1"/>
      </rPr>
      <t xml:space="preserve">        </t>
    </r>
    <r>
      <rPr>
        <sz val="9"/>
        <color rgb="FF1F497D"/>
        <rFont val="Verdana"/>
        <family val="2"/>
      </rPr>
      <t>Zoals ongetwijfeld bekend is de max grondslag Wajong inmiddels reeds van toepassing bij bereiken 22 jarige leeftijd. Dus de ingebouwde foutmelding bij kapitalisatie &lt;23 jaar (althans nu niet jonger dan 22 jaar) kan vervallen.</t>
    </r>
  </si>
  <si>
    <t>Voor het geval je nu nog wel benaderbaar bent voor aanpassing van kapitalisatiesheet maar in de nabije of verre toekomst niet meer, je had jezelf reeds enigszins op een zijspoor gearrangeerd en reeds jaren stuur je bij elke aanpassing van het sheet ook de beveiliging mee voor het onverhoopte geval dat je onder een voertuig terechtkomt dat doorgaans via spoorrails geleid wordt, maar ik zou willen zeggen geef een signaal af als we moeten gaan nadenken over een opvolgende Excel wizard (wie of aan welke kant dan ook) voor de periodieke aanpassing van het kapitalisatiesheet. Eventueel is alhier (mogelijk) ook een tovenaarsleerling beschikbaar maar zelfs een veelbelovende leerling kan meestal niet zonder nadere instructie.</t>
  </si>
  <si>
    <t>Met vriendelijke groet en alvast zeer plezierige Kerstdagen toegewenst</t>
  </si>
  <si>
    <r>
      <t>Van:</t>
    </r>
    <r>
      <rPr>
        <sz val="11"/>
        <rFont val="Calibri"/>
        <family val="2"/>
      </rPr>
      <t xml:space="preserve"> Hoekman, Alita (A.) [mailto:alita.hoekman@uwv.nl]</t>
    </r>
  </si>
  <si>
    <r>
      <t>Verzonden:</t>
    </r>
    <r>
      <rPr>
        <sz val="11"/>
        <rFont val="Calibri"/>
        <family val="2"/>
      </rPr>
      <t xml:space="preserve"> maandag 18 juni 2018 13:50</t>
    </r>
  </si>
  <si>
    <r>
      <t>Aan:</t>
    </r>
    <r>
      <rPr>
        <sz val="11"/>
        <rFont val="Calibri"/>
        <family val="2"/>
      </rPr>
      <t xml:space="preserve"> 'piv.cvisser@gmail.com' &lt;piv.cvisser@gmail.com&gt;</t>
    </r>
  </si>
  <si>
    <r>
      <t>CC:</t>
    </r>
    <r>
      <rPr>
        <sz val="11"/>
        <rFont val="Calibri"/>
        <family val="2"/>
      </rPr>
      <t xml:space="preserve"> Wolvers, Geert (G.) &lt;geert.wolvers@uwv.nl&gt;; Rumph, Klaas (K.) &lt;klaas.rumph@uwv.nl&gt;; Gulmans, Bert (B.) &lt;Bert.Gulmans@uwv.nl&gt;; Barendregt, Bertil (B.) &lt;bertil.barendregt@uwv.nl&gt;</t>
    </r>
  </si>
  <si>
    <r>
      <t>Onderwerp:</t>
    </r>
    <r>
      <rPr>
        <sz val="11"/>
        <rFont val="Calibri"/>
        <family val="2"/>
      </rPr>
      <t xml:space="preserve"> Kapitalisatiesheet per 01-07-2018</t>
    </r>
  </si>
  <si>
    <t>Goedemiddag Kees,</t>
  </si>
  <si>
    <t>Het is weer tijd voor de halfjaarlijkse aanpassing van het kapitalisatiesjabloon.</t>
  </si>
  <si>
    <t>De grondslag per 1 juli 2018 is nu € 73,30 en inclusief vakantiegeld € 79,16.</t>
  </si>
  <si>
    <t>N.B. Het minimumloon voor 22 jaar is sinds 1 juli 2017 gelijk getrokken met het minimumloon voor 23 jaar.</t>
  </si>
  <si>
    <t>Bedankt alvast voor je inspanningen en het nieuwe sjabloon zie ik met belangstelling tegemoet.</t>
  </si>
  <si>
    <r>
      <t>Intern: Locatie ALMW0  05 C001</t>
    </r>
    <r>
      <rPr>
        <sz val="12"/>
        <rFont val="Times New Roman"/>
        <family val="1"/>
      </rPr>
      <t xml:space="preserve"> </t>
    </r>
  </si>
  <si>
    <t>Vervangen punt door komma in het uitkeringspercentage (restant oude site PIV)</t>
  </si>
  <si>
    <t>Aanpassingen:</t>
  </si>
  <si>
    <t>De werkbladen besluiten en indexen spreken voor zich. Die dienen alleen voor het bijhouden van de geschiedenis.</t>
  </si>
  <si>
    <t>Het werkblad AOW geeft alleen de wettekst weer voor de wijzigingen in de AOW-leeftijden.</t>
  </si>
  <si>
    <t>waarschuwing 23 jaar vervangen door 22 jaar zodat ook voor 22 jarigen gerekend kan worden.</t>
  </si>
  <si>
    <t>Het werkblad waarom het gaat is het blad invoer.</t>
  </si>
  <si>
    <t>Velden AH 26  tot AJ 48 geven controle mogelijkheid van het omzetten van jaar- naar maandfectoren en vice versa (die niet in de verwerking van de invoer zit)</t>
  </si>
  <si>
    <t>De AOW leeftijd wordt berekend in de velden AB50 tot AG 103 en beinvloed het resultaat van de invoer</t>
  </si>
  <si>
    <t>De kern van de spreadsheet, de herleiding van de invoer naar een bedrag, m.a.w. de formule, zit in cellen AB105 tot AG118</t>
  </si>
  <si>
    <t>Datering spreadsheet en bruikbaarheidsdatum, veld AK2 tot AQ4 Deze moeten bij elke mutatie worden ingevuld.</t>
  </si>
  <si>
    <t>Hier moeten wijzigingen in de wetgeving voor wat betreft de AOW-leeftijd worden opgenomen.</t>
  </si>
  <si>
    <t>AB128 tot AG219 betreffen foucodes, waardoor geen resultaat gegeven wordt en waarschuwingen waarbij wel een resultaat wordt gegeven, maar twijfel mogelijk is.</t>
  </si>
  <si>
    <t>Halfjaarlijks en jaarlijks en jaarlijks worden standaard wijzigingen aangebracht en ook incidentele wijzigingen komen voor.</t>
  </si>
  <si>
    <t>Dat wordt zo nu en dan aangepast bij wijziging omstandigheden.</t>
  </si>
  <si>
    <t>De spreadsheet laat berekeningen toe vanaf 2000.</t>
  </si>
  <si>
    <t>Alle relevante data daarvoor zitten in werkblad invoer.</t>
  </si>
  <si>
    <t>In de rij beginnend bij AM8 moet halfjaarlijks de daguitkering worden opgenomen van de AAW incl vakantiegeld. Nog niet geldend is lichtgrijs, geldend is zwart.</t>
  </si>
  <si>
    <t xml:space="preserve">De rijen beginnend bij AK 28 tot AK 550 geven de factoren die voor de diverse convenanten gelden. </t>
  </si>
  <si>
    <t>Zo veel mogelijk wordt uitgegaan van de factoren bij convenant 1998, WAO. Wat daar gewijzigd werkt voor het relevante deel door in de overige wetten en convenanten.</t>
  </si>
  <si>
    <t>Dat geldt niet voor de specifieke convenant en wetafhankelijke factoren.</t>
  </si>
  <si>
    <t xml:space="preserve">De rijen AK 551 en verder geeft de volgens de invoer toe te passen factoren. </t>
  </si>
  <si>
    <t>De spreadsheet is in beginsel oneindig bruikbaar, maar na 2025 moet wat aangepast worden om werkbaar te houden, omdat de tabellen daar eindigen</t>
  </si>
  <si>
    <t>Wat ingrijpender moet worden aangepast bij relevante convenantwijzigingen, hetgeen begrip van de spreadsheet vereist, dus goed kijken hoe die werkt.</t>
  </si>
  <si>
    <t>CV 1-7-2018</t>
  </si>
  <si>
    <t>Aantekeningen voor overdracht van de spreadsheet.</t>
  </si>
  <si>
    <t>Het blad aantekeningen is voor de gerbruker bedoeld om aantekeningen te maken.</t>
  </si>
  <si>
    <t>L factor is gem stijging maandloon</t>
  </si>
  <si>
    <t>r factor is rente per maand</t>
  </si>
  <si>
    <r>
      <t>Van:</t>
    </r>
    <r>
      <rPr>
        <sz val="11"/>
        <rFont val="Calibri"/>
        <family val="2"/>
      </rPr>
      <t xml:space="preserve"> Hoekman, Alita (A.) &lt;alita.hoekman@uwv.nl&gt;</t>
    </r>
  </si>
  <si>
    <r>
      <t>Verzonden:</t>
    </r>
    <r>
      <rPr>
        <sz val="11"/>
        <rFont val="Calibri"/>
        <family val="2"/>
      </rPr>
      <t xml:space="preserve"> donderdag 7 februari 2019 14:39</t>
    </r>
  </si>
  <si>
    <r>
      <t>Aan:</t>
    </r>
    <r>
      <rPr>
        <sz val="11"/>
        <rFont val="Calibri"/>
        <family val="2"/>
      </rPr>
      <t xml:space="preserve"> 'c.visser35@gmail.com' &lt;c.visser35@gmail.com&gt;</t>
    </r>
  </si>
  <si>
    <r>
      <t>CC:</t>
    </r>
    <r>
      <rPr>
        <sz val="11"/>
        <rFont val="Calibri"/>
        <family val="2"/>
      </rPr>
      <t xml:space="preserve"> Wolvers, Geert (G.) &lt;geert.wolvers@uwv.nl&gt;</t>
    </r>
  </si>
  <si>
    <r>
      <t>Onderwerp:</t>
    </r>
    <r>
      <rPr>
        <sz val="11"/>
        <rFont val="Calibri"/>
        <family val="2"/>
      </rPr>
      <t xml:space="preserve"> RE: spreadsheet afkoop</t>
    </r>
  </si>
  <si>
    <t>De grondslag is € 74,29  en inclusief vakantiegeld € 80,23</t>
  </si>
  <si>
    <t>L= 1,62 en r= 0,86</t>
  </si>
  <si>
    <t xml:space="preserve">Ik hoop dat je zo voldoende informatie hebt. </t>
  </si>
  <si>
    <t>Fijn dat het goed met je gaat.</t>
  </si>
  <si>
    <r>
      <t>Intern: Locatie ALMW0  05 C001</t>
    </r>
    <r>
      <rPr>
        <sz val="12"/>
        <color rgb="FF1F497D"/>
        <rFont val="Times New Roman"/>
        <family val="1"/>
      </rPr>
      <t xml:space="preserve"> </t>
    </r>
  </si>
  <si>
    <t>https://zoek.officielebekendmakingen.nl/stcrt-2019-2706.html</t>
  </si>
  <si>
    <t>Besluit tot vaststelling van de factoren L en r voor het boekjaar 2019</t>
  </si>
  <si>
    <t>De factor L, bedoeld in artikel 3 van de Regeling vordering contante waarde van periodieke verstrekkingen WAO en Wet WIA, wordt voor het boekjaar 2019 vastgesteld op 0,133901 %.</t>
  </si>
  <si>
    <t>De factor r, bedoeld in artikel 3 van de Regeling vordering contante waarde van periodieke verstrekkingen WAO en Wet WIA, wordt voor het boekjaar 2019 vastgesteld op 0,071386 %.</t>
  </si>
  <si>
    <t>Dit besluit treedt in werking met ingang van de dag na dagtekening van de Staatscourant waarin dit besluit is geplaatst en werkt terug tot en met 1 januari 2019.</t>
  </si>
  <si>
    <t>Amsterdam, 18 december 2018</t>
  </si>
  <si>
    <t>A. Paling Voorzitter Raad van Bestuur</t>
  </si>
  <si>
    <t>Dit verhaalsrecht is vastgelegd in artikel 90, eerste lid, Wet op de arbeidsongeschiktheidsverze-kering (WAO) en artikel 99, eerste lid, Wet Werk en Inkomen naar arbeidsvermogen (Wet WIA), alsmede in artikel 4:2 Wet arbeidsongeschiktheidsvoorziening jonggehandicapten en artikel 69 Wet arbeidsongeschiktheidsverzekering zelfstandigen (WAZ) (oud).</t>
  </si>
  <si>
    <t>Voor het boekjaar 2019 is de factor L vastgesteld op 0,133901 % en de factor r op 0,071386 %.</t>
  </si>
  <si>
    <t>GEEN AFKOOP, BETROKKENE JONGER DAN 21 OP DATUM INDIENING VORDERING</t>
  </si>
  <si>
    <t>GEEN AFKOOP, BETROKKENE JONGER DAN 21 OP DATUM KAPITALISATIE</t>
  </si>
  <si>
    <t>Alex Hoen, CVS</t>
  </si>
  <si>
    <t>waarschuwing 22 jaar vervangen door 21 jaar zodat ook voor 21 jarigen gerekend kan worden.</t>
  </si>
  <si>
    <t>Goedemiddag Alex,</t>
  </si>
  <si>
    <t>Ik kreeg jouw e-mailadres zojuist door van Albert Hogenesch, je zult daarvan op de hoogte zijn.</t>
  </si>
  <si>
    <t>De reden is gelegen in het kapitalisatie sheet om de afkoop van UWV vordering naar de toekomst toe te berekenen. Heel concreet liepen mijn collega’s er vandaag tegenaan dat dat sheet weigert om nog berekeningen te maken. Een dubbelcheck op jullie website leverde dezelfde blokkering op. Het lijkt erop dat het programma blokkeert als bepaalde getallen niet tijdig worden aangepast.</t>
  </si>
  <si>
    <t>We vermoeden dat dat in de aanpassing zit van de factoren L en r en mogelijk ook in de indexering van daglonen per 1 januari jl. Voorheen paste Kees Visser die altijd aan in het sheet, deelde dat met ons en we gingen allemaal vrolijk verder. Nu dus even niet.</t>
  </si>
  <si>
    <r>
      <t xml:space="preserve">Ik begreep van Albert dat jij de aanpassingen nu mogelijk zou kunnen doen. De L en r zijn door mijn collega’s en mij in december vastgesteld voor het boekjaar 2020: </t>
    </r>
    <r>
      <rPr>
        <i/>
        <sz val="9"/>
        <rFont val="Verdana"/>
        <family val="2"/>
      </rPr>
      <t>de factor L is vastgesteld op 0,169764 % en de factor r op 0,008663 %.</t>
    </r>
    <r>
      <rPr>
        <sz val="9"/>
        <rFont val="Verdana"/>
        <family val="2"/>
      </rPr>
      <t xml:space="preserve"> Dit is uiteindelijk vastgelegd in een besluit van 17 december 2019 van de Raad van Bestuur van het UWV en gepubliceerd in de Staatscourant in januari van dit jaar. De halfjaarlijkse indexering van de daglonen was per 1 januari 2020 1,10%.</t>
    </r>
  </si>
  <si>
    <t>Kun jij hier zo wat mee? Het is voor mij ook een beetje lastig omdat ik zelf geen gebruiker van het programma ben. Maar heb je vragen, of wil je overleg, bel of mail me dan gerust.</t>
  </si>
  <si>
    <t>Bertil Barendregt</t>
  </si>
  <si>
    <t>Jurist Regres</t>
  </si>
  <si>
    <t>Het is slechts een rekenhulje voor degene die de spreadsheet bijhoudt.</t>
  </si>
  <si>
    <t>Berekeningen van de afkoopsom WGA-convenanten</t>
  </si>
  <si>
    <t>Een jaarfactor wordt een maandfactor met de macht 1/12 dus L^(1/12), zie bijv L factor WGA 2001 tot 2003</t>
  </si>
  <si>
    <t>Clausule AAW bij WGA</t>
  </si>
  <si>
    <t>WAO</t>
  </si>
  <si>
    <t>Convenant 2007 WAO</t>
  </si>
  <si>
    <t>Convenant 2008 WAO</t>
  </si>
  <si>
    <t>Convenant 2011 WAO</t>
  </si>
  <si>
    <t>Convenant 2013 WAO</t>
  </si>
  <si>
    <t>Convenant WAO</t>
  </si>
  <si>
    <t>Convenant  WAO</t>
  </si>
  <si>
    <t>Met ingang van 1 november a.s. treedt er een nieuw convenant in werking en daarin zijn nieuwe kortingspercentages voor de diverse wetten afgesproken. Dit houdt in dat het huidige kapitalisatiesjabloon weer zal moeten worden aangepast en dat heeft dan betrekking op het percentage in de regel: ‘reductie regres’.</t>
  </si>
  <si>
    <t>Ik zal onderstaand even een overzicht geven van de wijzigingen:</t>
  </si>
  <si>
    <t>WGA: reductie was 29% en wordt nu 24,9%</t>
  </si>
  <si>
    <t>WAZ: reductie was 23% en wordt nu 22,8%</t>
  </si>
  <si>
    <t>WAJONG: reductie was 23% en wordt nu 14,7%</t>
  </si>
  <si>
    <t>IVA: reductie was 29% en wordt nu 24,9%</t>
  </si>
  <si>
    <t>Alvast hartelijk bedankt voor de medewerking en ik zie het aangepaste sjabloon met belangstelling tegemoet.</t>
  </si>
  <si>
    <t>Hoi Alex,</t>
  </si>
  <si>
    <t>Het kortingspercentage voor de WAO wordt per 01-11-2020: 25,1%</t>
  </si>
  <si>
    <t>Bedankt hè.</t>
  </si>
  <si>
    <t>_______________________________________</t>
  </si>
  <si>
    <t>_</t>
  </si>
  <si>
    <t>SMZ AfDELING REGRES</t>
  </si>
  <si>
    <t>Locatie ALMW0 05 C001</t>
  </si>
  <si>
    <t>T 06 25 74 97 13</t>
  </si>
  <si>
    <t>F 036 750 65 33</t>
  </si>
  <si>
    <t>E alita.hoekman@uwv.nl</t>
  </si>
  <si>
    <t>Ik heb het al even besproken met mijn collega. Onderstaand het overzicht van de c-factoren uit het convenant 2008, die ook voor het convenant 2020 gehanteerd zullen worden. Voor de WGA geldt dezelfde factor als voor de WAO namelijk 20,1 %.</t>
  </si>
  <si>
    <t>De factor c bedraagt voor WAO-en WAZ-uitkeringen 20,1 %.</t>
  </si>
  <si>
    <t>De factor c bedraagt voor WAJONG-uitkeringen 26,3 %</t>
  </si>
  <si>
    <t>De factor c bedraagt voor IVA-uitkeringen 9 %</t>
  </si>
  <si>
    <t>Veel plezier ermee.</t>
  </si>
  <si>
    <t>Ik heb de berekening voor WGA weer teruggezet en de cijfers voor het convenant van 2020 toegevoegd</t>
  </si>
  <si>
    <t>Goedemorgen Alex,</t>
  </si>
  <si>
    <t>Wij hebben een klein jaar geleden contact gehad over het kapitalisatiesheet voor het berekenen van UWV-claims. Dat heeft Alita Hoekman toen van mij overgenomen en het contact is verder tussen jullie verlopen. Inmiddels is Alita door ziekte slechts zeer marginaal – het liefst op dit moment eigenlijk helemaal niet – belastbaar met werk. De achtervang achter Alita is Geert Wolvers, maar hij is door privé omstandigheden op dit moment helemaal niet belastbaar. Zo kom ik voor nu toch weer in de lucht.</t>
  </si>
  <si>
    <t>Ik herinner me nog dat het sheet vorig jaar op 1 april blokkeerde omdat het toe was aan een update van gegevens. Dat willen we dit jaar graag voorkomen. Uit de onderstaande mailwisseling kan ik afleiden dat jij toen de nieuwe L en r-waarden nodig had, alsmede de grondslag Wajong per 1 januari. De L per 1 januari 2021 is per maand 0,185077%, de r is voor het eerst negatief: -0,018018% per maand. Zie bijgaand Excel sheet waarin één en ander berekend is. Deze getallen zijn in januari ook gepubliceerd in de Staatscourant.</t>
  </si>
  <si>
    <t>Qua Wajong grondslag per 1 januari 2021 heb ik wat meer moeite moeten doen. Ik kan namelijk alleen de grondslag zonder vakantietoeslag terugvinden: € 77,46. Het verwarrende is dat dat iets afwijkt van de grondslag van het minimumloon. Ik zie dat jullie begin vorig jaar gewerkt hebben met € 82,11 inclusief vakantietoeslag. De indexeringen per 1 juli 2020 en 1 januari 2021 waren respectievelijk 1,60% en 0,28%. € 82,11 x 1,0160 x 1,0028 = € 83,66. Controle: de grondslag van 1 januari 2021 zonder vakantietoeslag € 77,46 x 1,08 = ook € 83,66. Die € 83,66 moet dus de grondslag per 1 januari 2021 inclusief vakantietoeslag zijn.</t>
  </si>
  <si>
    <t>De belangrijkste vraag is nu: Ben jij nog steeds degene die het sheet aanpast? En vervolgens indien bevestigend: zie jij kans om dat ook nu weer te doen op een zodanige termijn dat wij het sheet nog voor 1 april door/na kunnen rekenen? Er is dus geen enorme haast, maar gezien de situatie van Alita (ik kan niet uitsluiten dat ik haar hulp ergens toch even nodig ga hebben) zou enige speling toch wel fijn zijn.</t>
  </si>
  <si>
    <t>Ik hoor graag van je. En heb je meer gegevens nodig, laat het me dan alsjeblieft weten, dan ga ik er achteraan.</t>
  </si>
  <si>
    <t>Hartelijke groet,</t>
  </si>
  <si>
    <t>Van: Chawdry, Sunny (S.S.M.) &lt;sunny.chawdry-01@uwv.nl&gt;</t>
  </si>
  <si>
    <r>
      <t>Verzonden:</t>
    </r>
    <r>
      <rPr>
        <sz val="11"/>
        <rFont val="Calibri"/>
        <family val="2"/>
      </rPr>
      <t xml:space="preserve"> woensdag 22 juni 2022 11:16</t>
    </r>
  </si>
  <si>
    <t>Aan: Hoen, Alex &lt;a.hoen@verzekeraars.nl&gt;</t>
  </si>
  <si>
    <r>
      <t>Onderwerp:</t>
    </r>
    <r>
      <rPr>
        <sz val="11"/>
        <rFont val="Calibri"/>
        <family val="2"/>
      </rPr>
      <t xml:space="preserve"> Kapitalisatiesheet UWV 2022 Update per 01-07-2022</t>
    </r>
  </si>
  <si>
    <t>Geachte heer Hoen,</t>
  </si>
  <si>
    <t>Excuses voor deze verlate verzoek, mevrouw Hoekman attendeerde mij erop dat de Wajong per 1-7-2022 gewijzigd dient te worden in het kapitalisatiesheet.</t>
  </si>
  <si>
    <t>Dat was mij echter ontgaan.</t>
  </si>
  <si>
    <t>Kunt u de Wajong per 1-7-2022 updaten in het kapitalisatiesheet?</t>
  </si>
  <si>
    <t>Onderstaand treft u de nieuwe bedragen aan:</t>
  </si>
  <si>
    <t>Wajong grondslag exclusief vakantietoeslag per 1-7-2022: € 80,74;</t>
  </si>
  <si>
    <t>Wajong grondslag inclusief vakantietoeslag per 1-7-2022: € 87,20.</t>
  </si>
  <si>
    <t>Ik hoor graag van u.</t>
  </si>
  <si>
    <t>Uitvoeringsinstituut werknemersverzekeringen</t>
  </si>
  <si>
    <t>Dhr. mr. Sunny S.M. Chawdry</t>
  </si>
  <si>
    <t>Geachte heer Hoen, beste Alex,</t>
  </si>
  <si>
    <t xml:space="preserve">Allereest de beste wensen voor 2023! </t>
  </si>
  <si>
    <t xml:space="preserve">In tegenstelling tot voorgaande jaren is dit jaar het besluit inzake de factoren L en r  in de Staatscourant (https://zoek.officielebekendmakingen.nl/stcrt-2023-53.html) op tijd gepubliceerd en is daarmee officieel. </t>
  </si>
  <si>
    <t>Bijgaand treft u een Excel-sheet aan waarin de L en de R factor zijn berekend voor het kapitalisatiesheet van 2023.</t>
  </si>
  <si>
    <t>L Factor: 0,201606% per maand;</t>
  </si>
  <si>
    <t>R Factor: 0,192368% per maand;</t>
  </si>
  <si>
    <t>Wajong grondslag exclusief vakantietoeslag per 1-1-2022: € 88,94;</t>
  </si>
  <si>
    <t>Wajong grondslag inclusief vakantietoeslag per 1-1-2022: € 96,05.</t>
  </si>
  <si>
    <t>Indien er nog gegevens ontbreken, dan verneem ik dat graag van u zodat ik deze alsnog kan aanleveren.</t>
  </si>
  <si>
    <t xml:space="preserve">Ik hoor graag van u. </t>
  </si>
  <si>
    <t>________________________________________________________________</t>
  </si>
  <si>
    <t>UWV </t>
  </si>
  <si>
    <t>SMZ / Afdeling Regres</t>
  </si>
  <si>
    <t>Willem Dreesweg 16 1314 CL Almere</t>
  </si>
  <si>
    <t>Locatie gebouw ALMW0, 5e etage, kamer C</t>
  </si>
  <si>
    <r>
      <t>(</t>
    </r>
    <r>
      <rPr>
        <sz val="11"/>
        <color rgb="FF1F497D"/>
        <rFont val="Calibri"/>
        <family val="2"/>
      </rPr>
      <t xml:space="preserve"> </t>
    </r>
    <r>
      <rPr>
        <sz val="10"/>
        <color rgb="FF000080"/>
        <rFont val="GAK TT Serif"/>
      </rPr>
      <t>      </t>
    </r>
    <r>
      <rPr>
        <sz val="10"/>
        <color rgb="FF000080"/>
        <rFont val="Arial"/>
        <family val="2"/>
      </rPr>
      <t>06-29512101 (Aanwezig: ma t/m do vanaf 10:00)</t>
    </r>
  </si>
  <si>
    <r>
      <t>Ê</t>
    </r>
    <r>
      <rPr>
        <b/>
        <sz val="11"/>
        <color rgb="FF1F497D"/>
        <rFont val="Calibri"/>
        <family val="2"/>
      </rPr>
      <t>      </t>
    </r>
    <r>
      <rPr>
        <sz val="11"/>
        <color rgb="FF1F497D"/>
        <rFont val="Calibri"/>
        <family val="2"/>
      </rPr>
      <t xml:space="preserve"> </t>
    </r>
    <r>
      <rPr>
        <sz val="10"/>
        <color rgb="FF000080"/>
        <rFont val="Arial"/>
        <family val="2"/>
      </rPr>
      <t>036-7506533</t>
    </r>
  </si>
  <si>
    <t xml:space="preserve">-       sunny.chawdry-01@uwv.nl </t>
  </si>
  <si>
    <t>Ik heb zojuist het sheet nader bekeken.</t>
  </si>
  <si>
    <t>Volgens mij is inderdaad de forfaitaire aftrek de benaming van de convenantkorting in het sheet (zie bijlage).</t>
  </si>
  <si>
    <t>De convenantkortingen voor de WIA-IVA en WIA-WGA zijn inderdaad hetzelfde 25,8%. Excuses voor de verwarring hieromtrent.</t>
  </si>
  <si>
    <t>Groetjes,</t>
  </si>
  <si>
    <t>Sunny</t>
  </si>
  <si>
    <t>Van: Hoen, Alex &lt;a.hoen@verzekeraars.nl&gt;</t>
  </si>
  <si>
    <r>
      <t>Verzonden:</t>
    </r>
    <r>
      <rPr>
        <sz val="11"/>
        <rFont val="Calibri"/>
        <family val="2"/>
      </rPr>
      <t xml:space="preserve"> vrijdag 23 juni 2023 15:56</t>
    </r>
  </si>
  <si>
    <t>Aan: Chawdry, Sunny (S.S.M.) &lt;sunny.chawdry-01@uwv.nl&gt;</t>
  </si>
  <si>
    <r>
      <t>Onderwerp:</t>
    </r>
    <r>
      <rPr>
        <sz val="11"/>
        <rFont val="Calibri"/>
        <family val="2"/>
      </rPr>
      <t xml:space="preserve"> RE: Kapitalisatiesheet juli 2023</t>
    </r>
  </si>
  <si>
    <t>Hoi Sunny,</t>
  </si>
  <si>
    <t>Dank voor je begrip! Ik ben alvast de gegevens aan het bekijken om te zien wat er allemaal moet gebeuren en stuit dan op een paar dingen die ik niet begrijp. Zo kom ik de term convenantskorting nergens tegen. Is dit hetzelfde als de forfaitaire aftrek? Verder zie ik deze korting niet terug bij voor de IVA en de WGA. Is die daar hetzelfde als voor de WIA, dus 25,8%?</t>
  </si>
  <si>
    <t>Groeten,</t>
  </si>
  <si>
    <t>Alex</t>
  </si>
  <si>
    <r>
      <t>Verzonden:</t>
    </r>
    <r>
      <rPr>
        <sz val="11"/>
        <rFont val="Calibri"/>
        <family val="2"/>
      </rPr>
      <t xml:space="preserve"> vrijdag 23 juni 2023 13:08</t>
    </r>
  </si>
  <si>
    <t>Dag Alex,</t>
  </si>
  <si>
    <t xml:space="preserve">Dat klopt helemaal. </t>
  </si>
  <si>
    <t>Daarom vind ik het jammer dat ik jou niet eerder de data kon aanleveren.</t>
  </si>
  <si>
    <t>Ik moest wachten totdat het convenant intern door de hoogste baas werd ondertekend.</t>
  </si>
  <si>
    <t>Ik begrijp dat dit langer op zich zal laten wachten. Dat geef ik ook intern aan.</t>
  </si>
  <si>
    <t>Fijn weekend alvast!</t>
  </si>
  <si>
    <r>
      <t>Verzonden:</t>
    </r>
    <r>
      <rPr>
        <sz val="11"/>
        <rFont val="Calibri"/>
        <family val="2"/>
      </rPr>
      <t xml:space="preserve"> vrijdag 23 juni 2023 13:02</t>
    </r>
  </si>
  <si>
    <t>Dank voor het toesturen! Ik begrijp dat er een heel nieuw convenant is? Met nieuwe percentages e.d.? Ik ga er binnenkort even voor zitten, dan kan ik overzien wat er moet gebeuren, maar ik begrijp dat dit wat meer werk wordt dan even een paar cijfertjes aanpassen.</t>
  </si>
  <si>
    <r>
      <t>Verzonden:</t>
    </r>
    <r>
      <rPr>
        <sz val="11"/>
        <rFont val="Calibri"/>
        <family val="2"/>
      </rPr>
      <t xml:space="preserve"> vrijdag 23 juni 2023 11:48</t>
    </r>
  </si>
  <si>
    <t>CC: Barendregt, Bertil (B.) &lt;bertil.barendregt@uwv.nl&gt;</t>
  </si>
  <si>
    <r>
      <t>Onderwerp:</t>
    </r>
    <r>
      <rPr>
        <sz val="11"/>
        <rFont val="Calibri"/>
        <family val="2"/>
      </rPr>
      <t xml:space="preserve"> Kapitalisatiesheet juli 2023</t>
    </r>
  </si>
  <si>
    <t>Bijgaand treft u de grondslagen voor de Wajong, de nieuwe convenantkortingen en de nieuwe C-factoren per 1-7-2023 aan.</t>
  </si>
  <si>
    <t>Voor de goede orde treft u het Convenant Verhaalsrecht 2023 aan in de bijlage.</t>
  </si>
  <si>
    <t>Onderstaand treft u de nieuwe bedragen aan voor de Wajong:</t>
  </si>
  <si>
    <t>Wajong grondslag exclusief vakantietoeslag per 1-7-2023: € 91,72;</t>
  </si>
  <si>
    <t>Wajong grondslag inclusief vakantietoeslag per 1-7-2023: € 99,06.</t>
  </si>
  <si>
    <t>Convenantkortingen (Artikel 2 van Convenant Verhaalsrecht 2023):</t>
  </si>
  <si>
    <t>WIA:           25,8%</t>
  </si>
  <si>
    <t>WAO:           25,6%</t>
  </si>
  <si>
    <t>Wajong:        15,6%</t>
  </si>
  <si>
    <t>WAZ:           24,9%</t>
  </si>
  <si>
    <t>C-factoren (Bijlage afkoopsom Convenant Verhaalsrecht 2023):</t>
  </si>
  <si>
    <t>Factor c WIA-WGA, WAO- WAZ-uitkeringen:       25%</t>
  </si>
  <si>
    <t>Factor c Wajong:                                           14%</t>
  </si>
  <si>
    <t>Factor c WIA-IVA:                                          13%</t>
  </si>
  <si>
    <t>Factor cL WAO:                                             1,4%</t>
  </si>
  <si>
    <t xml:space="preserve">Alvast bedankt. </t>
  </si>
  <si>
    <r>
      <t>Verzonden:</t>
    </r>
    <r>
      <rPr>
        <sz val="11"/>
        <rFont val="Calibri"/>
        <family val="2"/>
      </rPr>
      <t xml:space="preserve"> vrijdag 5 januari 2024 11:18</t>
    </r>
  </si>
  <si>
    <r>
      <t>Onderwerp:</t>
    </r>
    <r>
      <rPr>
        <sz val="11"/>
        <rFont val="Calibri"/>
        <family val="2"/>
      </rPr>
      <t xml:space="preserve"> Kapitalisatiesheet UWV 2024</t>
    </r>
  </si>
  <si>
    <t xml:space="preserve">Allereest de beste wensen voor 2024! </t>
  </si>
  <si>
    <t xml:space="preserve">Dit jaar is het besluit inzake de factoren L en R  in de Staatscourant (https://zoek.officielebekendmakingen.nl/stcrt-2024-184.html ) op eveneens op tijd gepubliceerd en is daarmee officieel. </t>
  </si>
  <si>
    <t>Bijgaand treft u een Excel-sheet aan waarin de L en de R factor zijn berekend voor het kapitalisatiesheet van 2024.</t>
  </si>
  <si>
    <t>De L maandfactor is 0,414584590%;</t>
  </si>
  <si>
    <r>
      <t xml:space="preserve">De L jaarfactor is 5,090038554% </t>
    </r>
    <r>
      <rPr>
        <sz val="10"/>
        <rFont val="Wingdings"/>
        <charset val="2"/>
      </rPr>
      <t>à</t>
    </r>
    <r>
      <rPr>
        <sz val="10"/>
        <rFont val="Verdana"/>
        <family val="2"/>
      </rPr>
      <t xml:space="preserve"> 5,09%;</t>
    </r>
  </si>
  <si>
    <t>De R maandfactor is 0,251411%;</t>
  </si>
  <si>
    <r>
      <t xml:space="preserve">De R jaarfactor is 3,059% </t>
    </r>
    <r>
      <rPr>
        <sz val="10"/>
        <rFont val="Wingdings"/>
        <charset val="2"/>
      </rPr>
      <t>à</t>
    </r>
    <r>
      <rPr>
        <sz val="10"/>
        <rFont val="Verdana"/>
        <family val="2"/>
      </rPr>
      <t xml:space="preserve"> 3,06%;</t>
    </r>
  </si>
  <si>
    <t>Wajong grondslag exclusief vakantietoeslag per 1-1-2024: € 95.14;</t>
  </si>
  <si>
    <t>Wajong grondslag inclusief vakantietoeslag per 1-1-2024: € 102,76.</t>
  </si>
  <si>
    <t>voor convenant 1998 - 2026</t>
  </si>
  <si>
    <t>Zoals u ongetwijfeld weet is per 1 juli 2024 een indexering doorgevoerd in het minimumloon.</t>
  </si>
  <si>
    <t>Wij zouden u dan ook vriendelijk willen verzoeken of u v.w.b. de Wajong het door ons gebruikte kapitalisatiesheet zou willen updaten?</t>
  </si>
  <si>
    <t>De nieuwe bedragen per 1 juli 2024:</t>
  </si>
  <si>
    <t>Wajong grondslag exclusief vakantietoeslag € 98,10</t>
  </si>
  <si>
    <t>Wajong grondslag inclusief vakantietoeslag € 105.95</t>
  </si>
  <si>
    <t>Zou u het ons willen bevestigen zodra u e.e.a. verwerkt heeft?</t>
  </si>
  <si>
    <t>Hartelijk dank voor de door u te nemen moeite.</t>
  </si>
  <si>
    <r>
      <t>Met vriendelijke groet,</t>
    </r>
    <r>
      <rPr>
        <sz val="10"/>
        <color rgb="FF1F497D"/>
        <rFont val="Verdana"/>
        <family val="2"/>
      </rPr>
      <t xml:space="preserve"> </t>
    </r>
  </si>
  <si>
    <t>Martijn Druijff</t>
  </si>
  <si>
    <t>Letselschadespecialist Regres</t>
  </si>
  <si>
    <t>_______________________________________________</t>
  </si>
  <si>
    <t>SMZ/Afdeling Regres</t>
  </si>
  <si>
    <t>T 06-25 74 97 03</t>
  </si>
  <si>
    <t>F 036 - 750 65 33</t>
  </si>
  <si>
    <t>E martijn.druijff@uwv.nl</t>
  </si>
  <si>
    <t>l</t>
  </si>
  <si>
    <t>Intern: Locatie gebouw ALMW0, 5e etage, C.</t>
  </si>
  <si>
    <t>Dit bericht is uitsluitend bestemd voor de geadresseerde. Het bericht kan vertrouwelijke informatie bevatten.</t>
  </si>
  <si>
    <t>Als u dit bericht onbedoeld hebt ontvangen, wordt u vriendelijk verzocht de afzender te informeren en het bericht te vernietigen.</t>
  </si>
  <si>
    <r>
      <t>Van:</t>
    </r>
    <r>
      <rPr>
        <sz val="11"/>
        <rFont val="Calibri"/>
        <family val="2"/>
      </rPr>
      <t xml:space="preserve"> Druijff, Martijn (M.B.) &lt;Martijn.Druijff@uwv.nl&gt;</t>
    </r>
  </si>
  <si>
    <r>
      <t>Verzonden:</t>
    </r>
    <r>
      <rPr>
        <sz val="11"/>
        <rFont val="Calibri"/>
        <family val="2"/>
      </rPr>
      <t xml:space="preserve"> woensdag 26 juni 2024 07:45</t>
    </r>
  </si>
  <si>
    <r>
      <t>Aan:</t>
    </r>
    <r>
      <rPr>
        <sz val="11"/>
        <rFont val="Calibri"/>
        <family val="2"/>
      </rPr>
      <t xml:space="preserve"> Hoen, Alex &lt;a.hoen@verzekeraars.nl&gt;</t>
    </r>
  </si>
  <si>
    <r>
      <t>Onderwerp:</t>
    </r>
    <r>
      <rPr>
        <sz val="11"/>
        <rFont val="Calibri"/>
        <family val="2"/>
      </rPr>
      <t xml:space="preserve"> Kapitalisatiesheet UWV 2024 / indexering per 01-07-2024</t>
    </r>
  </si>
  <si>
    <t xml:space="preserve">Allereest de beste wensen voor 2025! </t>
  </si>
  <si>
    <t xml:space="preserve">Dit jaar is het besluit inzake de factoren L en R in de Staatscourant (Staatscourant 2025, 1131 | Overheid.nl &gt; Officiële bekendmakingen ) eveneens op tijd gepubliceerd en is daarmee officieel. </t>
  </si>
  <si>
    <t>Bijgaand treft u een Excel-sheet aan waarin de L en de R factor zijn berekend voor het kapitalisatiesheet van 2025.</t>
  </si>
  <si>
    <t>De L maandfactor is 0,507387%%;</t>
  </si>
  <si>
    <t>De L jaarfactor is 6,26%;</t>
  </si>
  <si>
    <t>De R maandfactor is 0,221205%;</t>
  </si>
  <si>
    <t>De R jaarfactor is 2,69%;</t>
  </si>
  <si>
    <t>Wajong grondslag exclusief vakantietoeslag per 1-1-2024: € 100,77;</t>
  </si>
  <si>
    <t>Wajong grondslag inclusief vakantietoeslag per 1-1-2024: € 108,83.</t>
  </si>
  <si>
    <r>
      <t>Van:</t>
    </r>
    <r>
      <rPr>
        <sz val="11"/>
        <rFont val="Calibri"/>
        <family val="2"/>
      </rPr>
      <t xml:space="preserve"> Chawdry, Sunny (S.S.M.) &lt;sunny.chawdry-01@uwv.nl&gt;</t>
    </r>
  </si>
  <si>
    <r>
      <t>Verzonden:</t>
    </r>
    <r>
      <rPr>
        <sz val="11"/>
        <rFont val="Calibri"/>
        <family val="2"/>
      </rPr>
      <t xml:space="preserve"> vrijdag 3 januari 2025 12:22</t>
    </r>
  </si>
  <si>
    <r>
      <t>CC:</t>
    </r>
    <r>
      <rPr>
        <sz val="11"/>
        <rFont val="Calibri"/>
        <family val="2"/>
      </rPr>
      <t xml:space="preserve"> Lindeman, Alexander (A.) &lt;alexander.lindeman@uwv.nl&gt;</t>
    </r>
  </si>
  <si>
    <r>
      <t>Onderwerp:</t>
    </r>
    <r>
      <rPr>
        <sz val="11"/>
        <rFont val="Calibri"/>
        <family val="2"/>
      </rPr>
      <t xml:space="preserve"> Kapitalisatiesheet UWV 2025</t>
    </r>
  </si>
  <si>
    <t>Scherp gezien, inderdaad dat zijn de oude cijfers.</t>
  </si>
  <si>
    <t>Onderstaand de nieuwe cijfers:</t>
  </si>
  <si>
    <t>Wajong grondslag exclusief vakantietoeslag per 1-7-2025: € 103,26;</t>
  </si>
  <si>
    <t>Wajong grondslag inclusief vakantietoeslag per 1-7-2025: € 111,52.</t>
  </si>
  <si>
    <t>Excuses voor het ongemak.</t>
  </si>
  <si>
    <r>
      <t>Verzonden:</t>
    </r>
    <r>
      <rPr>
        <sz val="11"/>
        <rFont val="Calibri"/>
        <family val="2"/>
      </rPr>
      <t xml:space="preserve"> vrijdag 20 juni 2025 14:30</t>
    </r>
  </si>
  <si>
    <r>
      <t>Onderwerp:</t>
    </r>
    <r>
      <rPr>
        <sz val="11"/>
        <rFont val="Calibri"/>
        <family val="2"/>
      </rPr>
      <t xml:space="preserve"> RE: Update kapitalisatiesheet juli 2025</t>
    </r>
  </si>
  <si>
    <t>Ik heb ernaar gekeken, maar de bedragen die je noemt zijn exact gelijk aan de bedragen die je in januari stuurde. Die staan dus al in de file. Als dit klopt, hoeven we dus niets aan te passen.</t>
  </si>
  <si>
    <r>
      <t>Verzonden:</t>
    </r>
    <r>
      <rPr>
        <sz val="11"/>
        <rFont val="Calibri"/>
        <family val="2"/>
      </rPr>
      <t xml:space="preserve"> woensdag 18 juni 2025 12:29</t>
    </r>
  </si>
  <si>
    <t>CC: Druijff, Martijn (M.B.) &lt;Martijn.Druijff@uwv.nl&gt;</t>
  </si>
  <si>
    <r>
      <t>Onderwerp:</t>
    </r>
    <r>
      <rPr>
        <sz val="11"/>
        <rFont val="Calibri"/>
        <family val="2"/>
      </rPr>
      <t xml:space="preserve"> Update kapitalisatiesheet juli 2025</t>
    </r>
  </si>
  <si>
    <t>Ons bezoek aan jullie kantoor hebben wij als bijzonder prettig ervaren.</t>
  </si>
  <si>
    <t>Het was leuk om eindelijk de gezichten achter de conservaties te zien.</t>
  </si>
  <si>
    <t>Het is weer tijd voor onze tussentijdse update van het kapitalisatiesheet.</t>
  </si>
  <si>
    <t>Kunt u de Wajong per 1-7-2025 updaten in het kapitalisatiesheet?</t>
  </si>
  <si>
    <t>Wajong grondslag exclusief vakantietoeslag per 1-7-2025: € 100,77;</t>
  </si>
  <si>
    <t>Wajong grondslag inclusief vakantietoeslag per 1-7-2025: € 108,83.</t>
  </si>
  <si>
    <t>Ik zie de aangepaste versie tegemoet.</t>
  </si>
  <si>
    <t>Raadpleeg onze privacyverklaring voor meer informatie over hoe wij met uw persoonsgegevens omgaan en wat uw rechten hierbij zijn.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</si>
</sst>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 #,##0.00;[Red]&quot;€&quot;\ \-#,##0.00"/>
    <numFmt numFmtId="164" formatCode="&quot;€&quot;\ #,##0.00_);[Red]\(&quot;€&quot;\ #,##0.00\)"/>
    <numFmt numFmtId="165" formatCode="_-&quot;fl&quot;\ * #,##0.00_-;_-&quot;fl&quot;\ * #,##0.00\-;_-&quot;fl&quot;\ * &quot;-&quot;??_-;_-@_-"/>
    <numFmt numFmtId="166" formatCode="0.000000"/>
    <numFmt numFmtId="167" formatCode="0.0000"/>
    <numFmt numFmtId="168" formatCode="0.0000%"/>
    <numFmt numFmtId="169" formatCode="#,##0.00_ ;\-#,##0.00\ "/>
    <numFmt numFmtId="170" formatCode="d\ mmmm\ yyyy"/>
    <numFmt numFmtId="171" formatCode="#,##0.00_-"/>
    <numFmt numFmtId="172" formatCode="0.0"/>
    <numFmt numFmtId="173" formatCode="0.000000000000000"/>
    <numFmt numFmtId="174" formatCode="0.000000%"/>
    <numFmt numFmtId="175" formatCode="\€\ 0.00"/>
    <numFmt numFmtId="176" formatCode="0.0000000%"/>
    <numFmt numFmtId="177" formatCode="0.0%"/>
    <numFmt numFmtId="178" formatCode="0.000%"/>
    <numFmt numFmtId="179" formatCode="[$-413]d\ mmmm\ yyyy;@"/>
    <numFmt numFmtId="180" formatCode="_-[$€]\ * #,##0.00_-;_-[$€]\ * #,##0.00\-;_-[$€]\ * &quot;-&quot;??_-;_-@_-"/>
    <numFmt numFmtId="181" formatCode="0.0000000000%"/>
    <numFmt numFmtId="182" formatCode="dd/mm/yyyy;@"/>
    <numFmt numFmtId="183" formatCode="0.000000000%"/>
  </numFmts>
  <fonts count="167">
    <font>
      <sz val="10"/>
      <name val="Arial"/>
    </font>
    <font>
      <sz val="11"/>
      <color theme="1"/>
      <name val="Calibri"/>
      <family val="2"/>
      <scheme val="minor"/>
    </font>
    <font>
      <sz val="10"/>
      <name val="Arial"/>
      <family val="2"/>
    </font>
    <font>
      <b/>
      <sz val="10"/>
      <name val="Arial"/>
      <family val="2"/>
    </font>
    <font>
      <i/>
      <sz val="10"/>
      <name val="Arial"/>
      <family val="2"/>
    </font>
    <font>
      <sz val="10"/>
      <color indexed="9"/>
      <name val="Arial"/>
      <family val="2"/>
    </font>
    <font>
      <sz val="8"/>
      <name val="Arial"/>
      <family val="2"/>
    </font>
    <font>
      <b/>
      <sz val="9"/>
      <name val="Arial"/>
      <family val="2"/>
    </font>
    <font>
      <sz val="10"/>
      <color indexed="10"/>
      <name val="Arial"/>
      <family val="2"/>
    </font>
    <font>
      <sz val="10"/>
      <color indexed="12"/>
      <name val="Arial"/>
      <family val="2"/>
    </font>
    <font>
      <sz val="9.5"/>
      <name val="Arial"/>
      <family val="2"/>
    </font>
    <font>
      <b/>
      <i/>
      <sz val="10"/>
      <name val="Arial"/>
      <family val="2"/>
    </font>
    <font>
      <b/>
      <sz val="11"/>
      <name val="Arial"/>
      <family val="2"/>
    </font>
    <font>
      <sz val="16"/>
      <color indexed="12"/>
      <name val="Arial"/>
      <family val="2"/>
    </font>
    <font>
      <sz val="10"/>
      <color indexed="48"/>
      <name val="Arial"/>
      <family val="2"/>
    </font>
    <font>
      <sz val="10"/>
      <name val="Arial"/>
      <family val="2"/>
    </font>
    <font>
      <b/>
      <i/>
      <sz val="14"/>
      <color indexed="53"/>
      <name val="Arial"/>
      <family val="2"/>
    </font>
    <font>
      <b/>
      <sz val="8"/>
      <name val="Arial"/>
      <family val="2"/>
    </font>
    <font>
      <b/>
      <sz val="10"/>
      <color indexed="10"/>
      <name val="Arial"/>
      <family val="2"/>
    </font>
    <font>
      <sz val="11"/>
      <name val="Arial Black"/>
      <family val="2"/>
    </font>
    <font>
      <b/>
      <sz val="9.5"/>
      <name val="Arial"/>
      <family val="2"/>
    </font>
    <font>
      <i/>
      <sz val="8"/>
      <name val="Arial"/>
      <family val="2"/>
    </font>
    <font>
      <b/>
      <i/>
      <sz val="8"/>
      <name val="Arial"/>
      <family val="2"/>
    </font>
    <font>
      <b/>
      <sz val="13"/>
      <name val="Arial"/>
      <family val="2"/>
    </font>
    <font>
      <sz val="8"/>
      <name val="Arial"/>
      <family val="2"/>
    </font>
    <font>
      <sz val="10"/>
      <color indexed="55"/>
      <name val="Arial"/>
      <family val="2"/>
    </font>
    <font>
      <vertAlign val="subscript"/>
      <sz val="10"/>
      <name val="Arial"/>
      <family val="2"/>
    </font>
    <font>
      <sz val="10"/>
      <color indexed="60"/>
      <name val="Arial"/>
      <family val="2"/>
    </font>
    <font>
      <sz val="10"/>
      <color indexed="18"/>
      <name val="Arial"/>
      <family val="2"/>
    </font>
    <font>
      <b/>
      <sz val="10"/>
      <color indexed="81"/>
      <name val="Tahoma"/>
      <family val="2"/>
    </font>
    <font>
      <sz val="10"/>
      <color indexed="81"/>
      <name val="Tahoma"/>
      <family val="2"/>
    </font>
    <font>
      <b/>
      <sz val="11"/>
      <color indexed="81"/>
      <name val="Tahoma"/>
      <family val="2"/>
    </font>
    <font>
      <sz val="11"/>
      <color indexed="81"/>
      <name val="Tahoma"/>
      <family val="2"/>
    </font>
    <font>
      <b/>
      <sz val="10"/>
      <color indexed="12"/>
      <name val="Arial"/>
      <family val="2"/>
    </font>
    <font>
      <sz val="12"/>
      <name val="Arial"/>
      <family val="2"/>
    </font>
    <font>
      <sz val="8"/>
      <color indexed="81"/>
      <name val="Tahoma"/>
      <family val="2"/>
    </font>
    <font>
      <b/>
      <sz val="8"/>
      <color indexed="81"/>
      <name val="Tahoma"/>
      <family val="2"/>
    </font>
    <font>
      <sz val="11"/>
      <name val="Arial"/>
      <family val="2"/>
    </font>
    <font>
      <sz val="16"/>
      <name val="Arial"/>
      <family val="2"/>
    </font>
    <font>
      <b/>
      <sz val="16"/>
      <name val="Arial"/>
      <family val="2"/>
    </font>
    <font>
      <b/>
      <sz val="8"/>
      <color indexed="12"/>
      <name val="Arial"/>
      <family val="2"/>
    </font>
    <font>
      <i/>
      <vertAlign val="subscript"/>
      <sz val="10"/>
      <name val="Arial"/>
      <family val="2"/>
    </font>
    <font>
      <sz val="10"/>
      <name val="Courier New"/>
      <family val="3"/>
    </font>
    <font>
      <sz val="10"/>
      <color indexed="8"/>
      <name val="Courier New"/>
      <family val="3"/>
    </font>
    <font>
      <b/>
      <sz val="10"/>
      <name val="Arial"/>
      <family val="2"/>
    </font>
    <font>
      <u/>
      <sz val="10"/>
      <color indexed="12"/>
      <name val="Arial"/>
      <family val="2"/>
    </font>
    <font>
      <sz val="12"/>
      <name val="Times New Roman"/>
      <family val="1"/>
    </font>
    <font>
      <b/>
      <sz val="12"/>
      <name val="Times New Roman"/>
      <family val="1"/>
    </font>
    <font>
      <b/>
      <sz val="11"/>
      <name val="Verdana"/>
      <family val="2"/>
    </font>
    <font>
      <sz val="11"/>
      <name val="Verdana"/>
      <family val="2"/>
    </font>
    <font>
      <sz val="11"/>
      <color indexed="8"/>
      <name val="Verdana"/>
      <family val="2"/>
    </font>
    <font>
      <sz val="10"/>
      <color indexed="16"/>
      <name val="Verdana"/>
      <family val="2"/>
    </font>
    <font>
      <b/>
      <sz val="10"/>
      <color indexed="18"/>
      <name val="Arial"/>
      <family val="2"/>
    </font>
    <font>
      <b/>
      <u/>
      <sz val="10"/>
      <name val="Arial"/>
      <family val="2"/>
    </font>
    <font>
      <b/>
      <sz val="10"/>
      <name val="Tahoma"/>
      <family val="2"/>
    </font>
    <font>
      <sz val="10"/>
      <name val="Tahoma"/>
      <family val="2"/>
    </font>
    <font>
      <sz val="10"/>
      <name val="Verdana"/>
      <family val="2"/>
    </font>
    <font>
      <sz val="10"/>
      <color indexed="12"/>
      <name val="Verdana"/>
      <family val="2"/>
    </font>
    <font>
      <sz val="7.5"/>
      <name val="Arial"/>
      <family val="2"/>
    </font>
    <font>
      <b/>
      <sz val="13.5"/>
      <color indexed="28"/>
      <name val="Arial"/>
      <family val="2"/>
    </font>
    <font>
      <b/>
      <sz val="10"/>
      <color indexed="28"/>
      <name val="Arial"/>
      <family val="2"/>
    </font>
    <font>
      <b/>
      <sz val="10"/>
      <color indexed="23"/>
      <name val="Arial"/>
      <family val="2"/>
    </font>
    <font>
      <b/>
      <i/>
      <sz val="10"/>
      <color indexed="23"/>
      <name val="Arial"/>
      <family val="2"/>
    </font>
    <font>
      <b/>
      <sz val="7.5"/>
      <name val="Arial"/>
      <family val="2"/>
    </font>
    <font>
      <b/>
      <i/>
      <sz val="7.5"/>
      <name val="Arial"/>
      <family val="2"/>
    </font>
    <font>
      <b/>
      <i/>
      <sz val="10"/>
      <color indexed="10"/>
      <name val="Arial"/>
      <family val="2"/>
    </font>
    <font>
      <b/>
      <sz val="13.5"/>
      <name val="Arial"/>
      <family val="2"/>
    </font>
    <font>
      <b/>
      <sz val="12"/>
      <name val="Arial"/>
      <family val="2"/>
    </font>
    <font>
      <sz val="9"/>
      <name val="Verdana"/>
      <family val="2"/>
    </font>
    <font>
      <b/>
      <sz val="10"/>
      <color indexed="18"/>
      <name val="Arial"/>
      <family val="2"/>
    </font>
    <font>
      <sz val="10"/>
      <color indexed="18"/>
      <name val="Arial"/>
      <family val="2"/>
    </font>
    <font>
      <b/>
      <sz val="7.5"/>
      <color indexed="18"/>
      <name val="Arial"/>
      <family val="2"/>
    </font>
    <font>
      <sz val="10"/>
      <color indexed="10"/>
      <name val="Arial"/>
      <family val="2"/>
    </font>
    <font>
      <b/>
      <sz val="10"/>
      <color indexed="8"/>
      <name val="Arial"/>
      <family val="2"/>
    </font>
    <font>
      <sz val="10"/>
      <color indexed="8"/>
      <name val="Arial"/>
      <family val="2"/>
    </font>
    <font>
      <b/>
      <u/>
      <sz val="12"/>
      <name val="Verdana"/>
      <family val="2"/>
    </font>
    <font>
      <sz val="9"/>
      <color indexed="81"/>
      <name val="Tahoma"/>
      <family val="2"/>
    </font>
    <font>
      <b/>
      <sz val="9"/>
      <color indexed="81"/>
      <name val="Tahoma"/>
      <family val="2"/>
    </font>
    <font>
      <b/>
      <sz val="7.5"/>
      <name val="Tahoma"/>
      <family val="2"/>
    </font>
    <font>
      <sz val="7.5"/>
      <name val="Tahoma"/>
      <family val="2"/>
    </font>
    <font>
      <sz val="10"/>
      <color indexed="8"/>
      <name val="Verdana"/>
      <family val="2"/>
    </font>
    <font>
      <sz val="10"/>
      <name val="Arial"/>
      <family val="2"/>
    </font>
    <font>
      <sz val="10"/>
      <name val="Arial"/>
      <family val="2"/>
    </font>
    <font>
      <b/>
      <sz val="7.5"/>
      <name val="Verdana"/>
      <family val="2"/>
    </font>
    <font>
      <i/>
      <sz val="7.5"/>
      <name val="Verdana"/>
      <family val="2"/>
    </font>
    <font>
      <sz val="7.5"/>
      <name val="Verdana"/>
      <family val="2"/>
    </font>
    <font>
      <sz val="10"/>
      <name val="Times New Roman"/>
      <family val="1"/>
    </font>
    <font>
      <sz val="13"/>
      <name val="Arial"/>
      <family val="2"/>
    </font>
    <font>
      <sz val="9"/>
      <color indexed="8"/>
      <name val="Verdana"/>
      <family val="2"/>
    </font>
    <font>
      <b/>
      <sz val="9"/>
      <color indexed="8"/>
      <name val="Verdana"/>
      <family val="2"/>
    </font>
    <font>
      <sz val="9"/>
      <color indexed="56"/>
      <name val="Verdana"/>
      <family val="2"/>
    </font>
    <font>
      <sz val="10"/>
      <color theme="0" tint="-0.249977111117893"/>
      <name val="Arial"/>
      <family val="2"/>
    </font>
    <font>
      <b/>
      <sz val="10"/>
      <color theme="0" tint="-0.249977111117893"/>
      <name val="Arial"/>
      <family val="2"/>
    </font>
    <font>
      <sz val="10"/>
      <color theme="0" tint="-0.14999847407452621"/>
      <name val="Arial"/>
      <family val="2"/>
    </font>
    <font>
      <sz val="9"/>
      <color theme="1"/>
      <name val="Arial"/>
      <family val="2"/>
    </font>
    <font>
      <sz val="10"/>
      <color rgb="FF000000"/>
      <name val="Verdana"/>
      <family val="2"/>
    </font>
    <font>
      <i/>
      <sz val="7.5"/>
      <color rgb="FF0000FF"/>
      <name val="Verdana"/>
      <family val="2"/>
    </font>
    <font>
      <sz val="10"/>
      <color rgb="FF0000FF"/>
      <name val="Verdana"/>
      <family val="2"/>
    </font>
    <font>
      <b/>
      <sz val="14"/>
      <color rgb="FF9D9D75"/>
      <name val="Verdana"/>
      <family val="2"/>
    </font>
    <font>
      <sz val="9"/>
      <color rgb="FF000000"/>
      <name val="Verdana"/>
      <family val="2"/>
    </font>
    <font>
      <b/>
      <sz val="9"/>
      <color rgb="FF000000"/>
      <name val="Verdana"/>
      <family val="2"/>
    </font>
    <font>
      <sz val="10"/>
      <color rgb="FF003366"/>
      <name val="Verdana"/>
      <family val="2"/>
    </font>
    <font>
      <sz val="9"/>
      <color rgb="FF0099FF"/>
      <name val="Verdana"/>
      <family val="2"/>
    </font>
    <font>
      <sz val="9"/>
      <color rgb="FF003366"/>
      <name val="Verdana"/>
      <family val="2"/>
    </font>
    <font>
      <b/>
      <sz val="24"/>
      <name val="Times New Roman"/>
      <family val="1"/>
    </font>
    <font>
      <b/>
      <sz val="17"/>
      <name val="Times New Roman"/>
      <family val="1"/>
    </font>
    <font>
      <sz val="13"/>
      <name val="Times New Roman"/>
      <family val="1"/>
    </font>
    <font>
      <b/>
      <sz val="13"/>
      <name val="Times New Roman"/>
      <family val="1"/>
    </font>
    <font>
      <i/>
      <sz val="13"/>
      <name val="Times New Roman"/>
      <family val="1"/>
    </font>
    <font>
      <b/>
      <i/>
      <sz val="13"/>
      <name val="Times New Roman"/>
      <family val="1"/>
    </font>
    <font>
      <sz val="11"/>
      <name val="Calibri"/>
      <family val="2"/>
    </font>
    <font>
      <sz val="11"/>
      <color rgb="FF000000"/>
      <name val="Calibri"/>
      <family val="2"/>
    </font>
    <font>
      <sz val="9"/>
      <color rgb="FF000000"/>
      <name val="Arial"/>
      <family val="2"/>
    </font>
    <font>
      <b/>
      <sz val="10"/>
      <color rgb="FFFF0000"/>
      <name val="Arial"/>
      <family val="2"/>
    </font>
    <font>
      <sz val="10"/>
      <color rgb="FFFF0000"/>
      <name val="Arial"/>
      <family val="2"/>
    </font>
    <font>
      <sz val="10"/>
      <color theme="0" tint="-0.499984740745262"/>
      <name val="Arial"/>
      <family val="2"/>
    </font>
    <font>
      <sz val="9"/>
      <color rgb="FF1F497D"/>
      <name val="Verdana"/>
      <family val="2"/>
    </font>
    <font>
      <b/>
      <sz val="11"/>
      <name val="Calibri"/>
      <family val="2"/>
    </font>
    <font>
      <sz val="9"/>
      <name val="Wingdings"/>
      <charset val="2"/>
    </font>
    <font>
      <b/>
      <sz val="10"/>
      <color rgb="FF000066"/>
      <name val="Arial"/>
      <family val="2"/>
    </font>
    <font>
      <i/>
      <sz val="10"/>
      <color rgb="FF000066"/>
      <name val="Arial"/>
      <family val="2"/>
    </font>
    <font>
      <sz val="7"/>
      <name val="Arial"/>
      <family val="2"/>
    </font>
    <font>
      <b/>
      <sz val="7"/>
      <name val="Arial"/>
      <family val="2"/>
    </font>
    <font>
      <i/>
      <sz val="11"/>
      <name val="Arial"/>
      <family val="2"/>
    </font>
    <font>
      <b/>
      <i/>
      <sz val="11"/>
      <name val="Arial"/>
      <family val="2"/>
    </font>
    <font>
      <sz val="9"/>
      <color rgb="FF1F497D"/>
      <name val="Symbol"/>
      <family val="1"/>
      <charset val="2"/>
    </font>
    <font>
      <sz val="7"/>
      <color rgb="FF1F497D"/>
      <name val="Times New Roman"/>
      <family val="1"/>
    </font>
    <font>
      <sz val="9"/>
      <color rgb="FF1F497D"/>
      <name val="Wingdings"/>
      <charset val="2"/>
    </font>
    <font>
      <sz val="11"/>
      <color rgb="FF1F497D"/>
      <name val="Calibri"/>
      <family val="2"/>
    </font>
    <font>
      <b/>
      <sz val="7.5"/>
      <color rgb="FF1F497D"/>
      <name val="Verdana"/>
      <family val="2"/>
    </font>
    <font>
      <sz val="12"/>
      <color rgb="FF1F497D"/>
      <name val="Times New Roman"/>
      <family val="1"/>
    </font>
    <font>
      <i/>
      <sz val="7.5"/>
      <color rgb="FF1F497D"/>
      <name val="Verdana"/>
      <family val="2"/>
    </font>
    <font>
      <sz val="7.5"/>
      <color rgb="FF1F497D"/>
      <name val="Verdana"/>
      <family val="2"/>
    </font>
    <font>
      <b/>
      <sz val="9"/>
      <color rgb="FFE67C00"/>
      <name val="Verdana"/>
      <family val="2"/>
    </font>
    <font>
      <sz val="7"/>
      <color rgb="FF000000"/>
      <name val="Verdana"/>
      <family val="2"/>
    </font>
    <font>
      <b/>
      <sz val="7"/>
      <color rgb="FF000000"/>
      <name val="Verdana"/>
      <family val="2"/>
    </font>
    <font>
      <i/>
      <sz val="7"/>
      <color rgb="FF000000"/>
      <name val="Verdana"/>
      <family val="2"/>
    </font>
    <font>
      <sz val="10"/>
      <color theme="1"/>
      <name val="Arial"/>
      <family val="2"/>
    </font>
    <font>
      <i/>
      <sz val="9"/>
      <name val="Verdana"/>
      <family val="2"/>
    </font>
    <font>
      <b/>
      <sz val="10"/>
      <color rgb="FF000066"/>
      <name val="Verdana"/>
      <family val="2"/>
    </font>
    <font>
      <i/>
      <sz val="10"/>
      <color rgb="FF000066"/>
      <name val="Verdana"/>
      <family val="2"/>
    </font>
    <font>
      <b/>
      <sz val="9"/>
      <color rgb="FF003282"/>
      <name val="Verdana"/>
      <family val="2"/>
    </font>
    <font>
      <i/>
      <sz val="9"/>
      <color rgb="FF444444"/>
      <name val="Verdana"/>
      <family val="2"/>
    </font>
    <font>
      <sz val="9"/>
      <color rgb="FF444444"/>
      <name val="Verdana"/>
      <family val="2"/>
    </font>
    <font>
      <sz val="9"/>
      <color rgb="FF003282"/>
      <name val="Verdana"/>
      <family val="2"/>
    </font>
    <font>
      <sz val="9"/>
      <color rgb="FFFFFFFF"/>
      <name val="Verdana"/>
      <family val="2"/>
    </font>
    <font>
      <b/>
      <sz val="9"/>
      <color rgb="FF0078D2"/>
      <name val="Verdana"/>
      <family val="2"/>
    </font>
    <font>
      <sz val="9"/>
      <color rgb="FF0078D2"/>
      <name val="Verdana"/>
      <family val="2"/>
    </font>
    <font>
      <sz val="10"/>
      <color rgb="FF003282"/>
      <name val="Verdana"/>
      <family val="2"/>
    </font>
    <font>
      <b/>
      <sz val="10"/>
      <color theme="1"/>
      <name val="Arial"/>
      <family val="2"/>
    </font>
    <font>
      <sz val="10"/>
      <color rgb="FF0099FF"/>
      <name val="Arial"/>
      <family val="2"/>
    </font>
    <font>
      <sz val="10"/>
      <color rgb="FF000066"/>
      <name val="Arial"/>
      <family val="2"/>
    </font>
    <font>
      <sz val="11"/>
      <color rgb="FF000080"/>
      <name val="Wingdings"/>
      <charset val="2"/>
    </font>
    <font>
      <sz val="10"/>
      <color rgb="FF000080"/>
      <name val="GAK TT Serif"/>
    </font>
    <font>
      <sz val="10"/>
      <color rgb="FF000080"/>
      <name val="Arial"/>
      <family val="2"/>
    </font>
    <font>
      <sz val="11"/>
      <color rgb="FF000080"/>
      <name val="Webdings"/>
      <family val="1"/>
      <charset val="2"/>
    </font>
    <font>
      <b/>
      <sz val="11"/>
      <color rgb="FF1F497D"/>
      <name val="Calibri"/>
      <family val="2"/>
    </font>
    <font>
      <sz val="11"/>
      <color rgb="FF003282"/>
      <name val="Calibri"/>
      <family val="2"/>
    </font>
    <font>
      <sz val="10"/>
      <name val="Wingdings"/>
      <charset val="2"/>
    </font>
    <font>
      <sz val="11"/>
      <name val="Aptos"/>
      <family val="2"/>
    </font>
    <font>
      <sz val="10"/>
      <color rgb="FF000080"/>
      <name val="Verdana"/>
      <family val="2"/>
    </font>
    <font>
      <sz val="10"/>
      <color rgb="FF1F497D"/>
      <name val="Verdana"/>
      <family val="2"/>
    </font>
    <font>
      <i/>
      <sz val="9"/>
      <color rgb="FF000066"/>
      <name val="Verdana"/>
      <family val="2"/>
    </font>
    <font>
      <sz val="10"/>
      <color rgb="FF0099FF"/>
      <name val="Verdana"/>
      <family val="2"/>
    </font>
    <font>
      <sz val="10"/>
      <color rgb="FF000066"/>
      <name val="Verdana"/>
      <family val="2"/>
    </font>
    <font>
      <u/>
      <sz val="10"/>
      <color rgb="FF0000FF"/>
      <name val="Verdana"/>
      <family val="2"/>
    </font>
    <font>
      <sz val="12"/>
      <name val="Aptos"/>
      <family val="2"/>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ck">
        <color indexed="64"/>
      </right>
      <top/>
      <bottom/>
      <diagonal/>
    </border>
    <border>
      <left style="thick">
        <color indexed="64"/>
      </left>
      <right/>
      <top style="thick">
        <color indexed="64"/>
      </top>
      <bottom/>
      <diagonal/>
    </border>
    <border>
      <left/>
      <right/>
      <top style="thick">
        <color indexed="64"/>
      </top>
      <bottom/>
      <diagonal/>
    </border>
    <border>
      <left/>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style="medium">
        <color indexed="64"/>
      </left>
      <right/>
      <top style="medium">
        <color indexed="64"/>
      </top>
      <bottom style="medium">
        <color indexed="64"/>
      </bottom>
      <diagonal/>
    </border>
    <border>
      <left style="thick">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medium">
        <color indexed="64"/>
      </top>
      <bottom style="medium">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style="medium">
        <color indexed="64"/>
      </right>
      <top style="medium">
        <color indexed="64"/>
      </top>
      <bottom/>
      <diagonal/>
    </border>
    <border>
      <left/>
      <right style="thick">
        <color indexed="64"/>
      </right>
      <top style="medium">
        <color indexed="64"/>
      </top>
      <bottom/>
      <diagonal/>
    </border>
    <border>
      <left/>
      <right style="medium">
        <color indexed="64"/>
      </right>
      <top/>
      <bottom/>
      <diagonal/>
    </border>
    <border>
      <left style="medium">
        <color indexed="64"/>
      </left>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64"/>
      </left>
      <right style="medium">
        <color indexed="64"/>
      </right>
      <top/>
      <bottom/>
      <diagonal/>
    </border>
    <border>
      <left/>
      <right style="thick">
        <color indexed="64"/>
      </right>
      <top style="thick">
        <color indexed="64"/>
      </top>
      <bottom style="medium">
        <color indexed="64"/>
      </bottom>
      <diagonal/>
    </border>
  </borders>
  <cellStyleXfs count="4">
    <xf numFmtId="0" fontId="0" fillId="0" borderId="0"/>
    <xf numFmtId="180" fontId="2" fillId="0" borderId="0" applyFont="0" applyFill="0" applyBorder="0" applyAlignment="0" applyProtection="0"/>
    <xf numFmtId="0" fontId="45" fillId="0" borderId="0" applyNumberFormat="0" applyFill="0" applyBorder="0" applyAlignment="0" applyProtection="0">
      <alignment vertical="top"/>
      <protection locked="0"/>
    </xf>
    <xf numFmtId="9" fontId="2" fillId="0" borderId="0" applyFont="0" applyFill="0" applyBorder="0" applyAlignment="0" applyProtection="0"/>
  </cellStyleXfs>
  <cellXfs count="823">
    <xf numFmtId="0" fontId="0" fillId="0" borderId="0" xfId="0"/>
    <xf numFmtId="0" fontId="15" fillId="3" borderId="0" xfId="0" applyFont="1" applyFill="1"/>
    <xf numFmtId="0" fontId="15" fillId="3" borderId="0" xfId="0" applyFont="1" applyFill="1" applyAlignment="1">
      <alignment horizontal="left"/>
    </xf>
    <xf numFmtId="0" fontId="15" fillId="3" borderId="0" xfId="0" applyFont="1" applyFill="1" applyProtection="1">
      <protection hidden="1"/>
    </xf>
    <xf numFmtId="0" fontId="15" fillId="3" borderId="1" xfId="0" applyFont="1" applyFill="1" applyBorder="1"/>
    <xf numFmtId="0" fontId="3" fillId="3" borderId="2" xfId="0" applyFont="1" applyFill="1" applyBorder="1" applyAlignment="1">
      <alignment horizontal="left"/>
    </xf>
    <xf numFmtId="0" fontId="15" fillId="3" borderId="2" xfId="0" applyFont="1" applyFill="1" applyBorder="1" applyAlignment="1">
      <alignment horizontal="left"/>
    </xf>
    <xf numFmtId="0" fontId="15" fillId="3" borderId="2" xfId="0" applyFont="1" applyFill="1" applyBorder="1"/>
    <xf numFmtId="0" fontId="15" fillId="3" borderId="3" xfId="0" applyFont="1" applyFill="1" applyBorder="1"/>
    <xf numFmtId="0" fontId="21" fillId="3" borderId="0" xfId="0" applyFont="1" applyFill="1" applyProtection="1">
      <protection hidden="1"/>
    </xf>
    <xf numFmtId="0" fontId="15" fillId="3" borderId="4" xfId="0" applyFont="1" applyFill="1" applyBorder="1"/>
    <xf numFmtId="0" fontId="18" fillId="3" borderId="0" xfId="0" applyFont="1" applyFill="1" applyAlignment="1">
      <alignment horizontal="left"/>
    </xf>
    <xf numFmtId="0" fontId="13" fillId="3" borderId="0" xfId="0" applyFont="1" applyFill="1" applyAlignment="1">
      <alignment horizontal="center" vertical="center"/>
    </xf>
    <xf numFmtId="0" fontId="13" fillId="3" borderId="5" xfId="0" applyFont="1" applyFill="1" applyBorder="1" applyAlignment="1">
      <alignment horizontal="center" vertical="center"/>
    </xf>
    <xf numFmtId="0" fontId="15" fillId="3" borderId="6" xfId="0" applyFont="1" applyFill="1" applyBorder="1" applyAlignment="1">
      <alignment horizontal="left" vertical="center"/>
    </xf>
    <xf numFmtId="0" fontId="18" fillId="3" borderId="7" xfId="0" applyFont="1" applyFill="1" applyBorder="1" applyAlignment="1">
      <alignment horizontal="left" vertical="center"/>
    </xf>
    <xf numFmtId="0" fontId="38" fillId="3" borderId="7"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5" fillId="3" borderId="5" xfId="0" applyFont="1" applyFill="1" applyBorder="1"/>
    <xf numFmtId="0" fontId="6" fillId="3" borderId="0" xfId="0" applyFont="1" applyFill="1"/>
    <xf numFmtId="2" fontId="11" fillId="3" borderId="0" xfId="0" applyNumberFormat="1" applyFont="1" applyFill="1" applyAlignment="1">
      <alignment horizontal="center"/>
    </xf>
    <xf numFmtId="0" fontId="40" fillId="3" borderId="5" xfId="0" applyFont="1" applyFill="1" applyBorder="1" applyAlignment="1">
      <alignment horizontal="center"/>
    </xf>
    <xf numFmtId="0" fontId="15" fillId="3" borderId="5" xfId="0" applyFont="1" applyFill="1" applyBorder="1" applyProtection="1">
      <protection hidden="1"/>
    </xf>
    <xf numFmtId="0" fontId="34" fillId="3" borderId="0" xfId="0" applyFont="1" applyFill="1" applyAlignment="1">
      <alignment horizontal="right"/>
    </xf>
    <xf numFmtId="1" fontId="12" fillId="3" borderId="0" xfId="0" applyNumberFormat="1" applyFont="1" applyFill="1" applyAlignment="1">
      <alignment horizontal="center" vertical="center"/>
    </xf>
    <xf numFmtId="0" fontId="15" fillId="3" borderId="5" xfId="0" applyFont="1" applyFill="1" applyBorder="1" applyAlignment="1">
      <alignment horizontal="right"/>
    </xf>
    <xf numFmtId="14" fontId="12" fillId="3" borderId="9" xfId="0" applyNumberFormat="1" applyFont="1" applyFill="1" applyBorder="1" applyAlignment="1" applyProtection="1">
      <alignment horizontal="center" vertical="center"/>
      <protection hidden="1"/>
    </xf>
    <xf numFmtId="182" fontId="34" fillId="3" borderId="0" xfId="0" applyNumberFormat="1" applyFont="1" applyFill="1" applyAlignment="1">
      <alignment horizontal="right"/>
    </xf>
    <xf numFmtId="170" fontId="12" fillId="3" borderId="0" xfId="0" applyNumberFormat="1" applyFont="1" applyFill="1" applyAlignment="1">
      <alignment horizontal="center" vertical="center"/>
    </xf>
    <xf numFmtId="0" fontId="9" fillId="3" borderId="5" xfId="0" applyFont="1" applyFill="1" applyBorder="1"/>
    <xf numFmtId="0" fontId="15" fillId="3" borderId="0" xfId="0" applyFont="1" applyFill="1" applyAlignment="1" applyProtection="1">
      <alignment horizontal="left"/>
      <protection hidden="1"/>
    </xf>
    <xf numFmtId="0" fontId="16" fillId="3" borderId="5" xfId="0" applyFont="1" applyFill="1" applyBorder="1"/>
    <xf numFmtId="0" fontId="5" fillId="3" borderId="5" xfId="0" applyFont="1" applyFill="1" applyBorder="1"/>
    <xf numFmtId="0" fontId="12" fillId="3" borderId="9" xfId="0" applyFont="1" applyFill="1" applyBorder="1" applyAlignment="1" applyProtection="1">
      <alignment horizontal="center" vertical="center"/>
      <protection hidden="1"/>
    </xf>
    <xf numFmtId="0" fontId="15" fillId="3" borderId="0" xfId="0" applyFont="1" applyFill="1" applyAlignment="1">
      <alignment horizontal="right"/>
    </xf>
    <xf numFmtId="2" fontId="12" fillId="3" borderId="9" xfId="0" applyNumberFormat="1" applyFont="1" applyFill="1" applyBorder="1" applyAlignment="1" applyProtection="1">
      <alignment horizontal="center" vertical="center"/>
      <protection hidden="1"/>
    </xf>
    <xf numFmtId="0" fontId="3" fillId="3" borderId="5" xfId="0" applyFont="1" applyFill="1" applyBorder="1"/>
    <xf numFmtId="0" fontId="12" fillId="3" borderId="0" xfId="0" applyFont="1" applyFill="1" applyAlignment="1">
      <alignment horizontal="center" vertical="center"/>
    </xf>
    <xf numFmtId="0" fontId="12" fillId="3" borderId="5" xfId="0" applyFont="1" applyFill="1" applyBorder="1" applyAlignment="1">
      <alignment horizontal="center" vertical="center"/>
    </xf>
    <xf numFmtId="0" fontId="3" fillId="3" borderId="0" xfId="0" applyFont="1" applyFill="1" applyProtection="1">
      <protection hidden="1"/>
    </xf>
    <xf numFmtId="0" fontId="6" fillId="3" borderId="4" xfId="0" applyFont="1" applyFill="1" applyBorder="1" applyAlignment="1" applyProtection="1">
      <alignment horizontal="left"/>
      <protection hidden="1"/>
    </xf>
    <xf numFmtId="0" fontId="3" fillId="3" borderId="5" xfId="0" applyFont="1" applyFill="1" applyBorder="1" applyProtection="1">
      <protection hidden="1"/>
    </xf>
    <xf numFmtId="0" fontId="6" fillId="3" borderId="4" xfId="0" applyFont="1" applyFill="1" applyBorder="1" applyProtection="1">
      <protection hidden="1"/>
    </xf>
    <xf numFmtId="0" fontId="6" fillId="3" borderId="0" xfId="0" applyFont="1" applyFill="1" applyProtection="1">
      <protection hidden="1"/>
    </xf>
    <xf numFmtId="177" fontId="15" fillId="3" borderId="0" xfId="0" applyNumberFormat="1" applyFont="1" applyFill="1" applyAlignment="1" applyProtection="1">
      <alignment horizontal="left"/>
      <protection hidden="1"/>
    </xf>
    <xf numFmtId="10" fontId="6" fillId="3" borderId="4" xfId="0" applyNumberFormat="1" applyFont="1" applyFill="1" applyBorder="1" applyProtection="1">
      <protection hidden="1"/>
    </xf>
    <xf numFmtId="174" fontId="15" fillId="3" borderId="0" xfId="0" applyNumberFormat="1" applyFont="1" applyFill="1" applyAlignment="1" applyProtection="1">
      <alignment horizontal="left"/>
      <protection hidden="1"/>
    </xf>
    <xf numFmtId="0" fontId="10" fillId="3" borderId="1" xfId="0" applyFont="1" applyFill="1" applyBorder="1" applyProtection="1">
      <protection hidden="1"/>
    </xf>
    <xf numFmtId="0" fontId="10" fillId="3" borderId="2" xfId="0" applyFont="1" applyFill="1" applyBorder="1" applyProtection="1">
      <protection hidden="1"/>
    </xf>
    <xf numFmtId="0" fontId="3" fillId="3" borderId="2" xfId="0" applyFont="1" applyFill="1" applyBorder="1" applyAlignment="1" applyProtection="1">
      <alignment horizontal="left"/>
      <protection hidden="1"/>
    </xf>
    <xf numFmtId="0" fontId="21" fillId="3" borderId="2" xfId="0" applyFont="1" applyFill="1" applyBorder="1" applyProtection="1">
      <protection hidden="1"/>
    </xf>
    <xf numFmtId="0" fontId="21" fillId="3" borderId="3" xfId="0" applyFont="1" applyFill="1" applyBorder="1" applyProtection="1">
      <protection hidden="1"/>
    </xf>
    <xf numFmtId="0" fontId="10" fillId="3" borderId="4" xfId="0" applyFont="1" applyFill="1" applyBorder="1" applyAlignment="1" applyProtection="1">
      <alignment horizontal="left"/>
      <protection hidden="1"/>
    </xf>
    <xf numFmtId="1" fontId="3" fillId="3" borderId="0" xfId="0" applyNumberFormat="1" applyFont="1" applyFill="1" applyAlignment="1" applyProtection="1">
      <alignment horizontal="left"/>
      <protection hidden="1"/>
    </xf>
    <xf numFmtId="0" fontId="21" fillId="3" borderId="5" xfId="0" applyFont="1" applyFill="1" applyBorder="1" applyProtection="1">
      <protection hidden="1"/>
    </xf>
    <xf numFmtId="0" fontId="10" fillId="3" borderId="0" xfId="0" applyFont="1" applyFill="1" applyProtection="1">
      <protection hidden="1"/>
    </xf>
    <xf numFmtId="0" fontId="6" fillId="3" borderId="5" xfId="0" applyFont="1" applyFill="1" applyBorder="1" applyProtection="1">
      <protection hidden="1"/>
    </xf>
    <xf numFmtId="172" fontId="3" fillId="3" borderId="0" xfId="0" applyNumberFormat="1" applyFont="1" applyFill="1" applyAlignment="1" applyProtection="1">
      <alignment horizontal="left"/>
      <protection hidden="1"/>
    </xf>
    <xf numFmtId="10" fontId="21" fillId="3" borderId="0" xfId="0" applyNumberFormat="1" applyFont="1" applyFill="1" applyProtection="1">
      <protection hidden="1"/>
    </xf>
    <xf numFmtId="10" fontId="3" fillId="3" borderId="0" xfId="0" applyNumberFormat="1" applyFont="1" applyFill="1" applyAlignment="1" applyProtection="1">
      <alignment horizontal="left"/>
      <protection hidden="1"/>
    </xf>
    <xf numFmtId="0" fontId="20" fillId="3" borderId="0" xfId="0" applyFont="1" applyFill="1" applyAlignment="1" applyProtection="1">
      <alignment horizontal="right"/>
      <protection hidden="1"/>
    </xf>
    <xf numFmtId="4" fontId="3" fillId="3" borderId="0" xfId="0" applyNumberFormat="1" applyFont="1" applyFill="1" applyAlignment="1" applyProtection="1">
      <alignment horizontal="left"/>
      <protection hidden="1"/>
    </xf>
    <xf numFmtId="0" fontId="6" fillId="3" borderId="0" xfId="0" applyFont="1" applyFill="1" applyAlignment="1" applyProtection="1">
      <alignment horizontal="left"/>
      <protection hidden="1"/>
    </xf>
    <xf numFmtId="171" fontId="6" fillId="3" borderId="5" xfId="0" applyNumberFormat="1" applyFont="1" applyFill="1" applyBorder="1" applyAlignment="1" applyProtection="1">
      <alignment horizontal="left"/>
      <protection hidden="1"/>
    </xf>
    <xf numFmtId="0" fontId="17" fillId="3" borderId="5" xfId="0" applyFont="1" applyFill="1" applyBorder="1" applyProtection="1">
      <protection hidden="1"/>
    </xf>
    <xf numFmtId="49" fontId="21" fillId="3" borderId="0" xfId="0" applyNumberFormat="1" applyFont="1" applyFill="1" applyProtection="1">
      <protection hidden="1"/>
    </xf>
    <xf numFmtId="0" fontId="22" fillId="3" borderId="5" xfId="0" applyFont="1" applyFill="1" applyBorder="1" applyProtection="1">
      <protection hidden="1"/>
    </xf>
    <xf numFmtId="0" fontId="3" fillId="3" borderId="0" xfId="0" applyFont="1" applyFill="1" applyAlignment="1" applyProtection="1">
      <alignment horizontal="left"/>
      <protection hidden="1"/>
    </xf>
    <xf numFmtId="49" fontId="10" fillId="3" borderId="4" xfId="0" applyNumberFormat="1" applyFont="1" applyFill="1" applyBorder="1" applyAlignment="1" applyProtection="1">
      <alignment horizontal="left"/>
      <protection hidden="1"/>
    </xf>
    <xf numFmtId="49" fontId="20" fillId="3" borderId="0" xfId="0" applyNumberFormat="1" applyFont="1" applyFill="1" applyAlignment="1" applyProtection="1">
      <alignment horizontal="right"/>
      <protection hidden="1"/>
    </xf>
    <xf numFmtId="0" fontId="4" fillId="3" borderId="5" xfId="0" applyFont="1" applyFill="1" applyBorder="1" applyProtection="1">
      <protection hidden="1"/>
    </xf>
    <xf numFmtId="0" fontId="15" fillId="3" borderId="6" xfId="0" applyFont="1" applyFill="1" applyBorder="1" applyAlignment="1" applyProtection="1">
      <alignment horizontal="left"/>
      <protection hidden="1"/>
    </xf>
    <xf numFmtId="0" fontId="3" fillId="3" borderId="7" xfId="0" applyFont="1" applyFill="1" applyBorder="1" applyAlignment="1" applyProtection="1">
      <alignment horizontal="right"/>
      <protection hidden="1"/>
    </xf>
    <xf numFmtId="4" fontId="3" fillId="3" borderId="7" xfId="0" applyNumberFormat="1" applyFont="1" applyFill="1" applyBorder="1" applyAlignment="1" applyProtection="1">
      <alignment horizontal="left"/>
      <protection hidden="1"/>
    </xf>
    <xf numFmtId="177" fontId="21" fillId="3" borderId="7" xfId="0" applyNumberFormat="1" applyFont="1" applyFill="1" applyBorder="1" applyAlignment="1" applyProtection="1">
      <alignment horizontal="left"/>
      <protection hidden="1"/>
    </xf>
    <xf numFmtId="0" fontId="15" fillId="3" borderId="8" xfId="0" applyFont="1" applyFill="1" applyBorder="1" applyProtection="1">
      <protection hidden="1"/>
    </xf>
    <xf numFmtId="0" fontId="15" fillId="3" borderId="4" xfId="0" applyFont="1" applyFill="1" applyBorder="1" applyAlignment="1" applyProtection="1">
      <alignment horizontal="left"/>
      <protection hidden="1"/>
    </xf>
    <xf numFmtId="0" fontId="3" fillId="3" borderId="0" xfId="0" applyFont="1" applyFill="1" applyAlignment="1" applyProtection="1">
      <alignment horizontal="right"/>
      <protection hidden="1"/>
    </xf>
    <xf numFmtId="169" fontId="3" fillId="3" borderId="0" xfId="0" applyNumberFormat="1" applyFont="1" applyFill="1" applyAlignment="1" applyProtection="1">
      <alignment horizontal="left"/>
      <protection hidden="1"/>
    </xf>
    <xf numFmtId="177" fontId="6" fillId="3" borderId="0" xfId="0" applyNumberFormat="1" applyFont="1" applyFill="1" applyAlignment="1" applyProtection="1">
      <alignment horizontal="left"/>
      <protection hidden="1"/>
    </xf>
    <xf numFmtId="171" fontId="12" fillId="3" borderId="0" xfId="0" quotePrefix="1" applyNumberFormat="1" applyFont="1" applyFill="1" applyAlignment="1" applyProtection="1">
      <alignment horizontal="right"/>
      <protection hidden="1"/>
    </xf>
    <xf numFmtId="169" fontId="12" fillId="3" borderId="5" xfId="0" applyNumberFormat="1" applyFont="1" applyFill="1" applyBorder="1" applyAlignment="1" applyProtection="1">
      <alignment horizontal="left"/>
      <protection hidden="1"/>
    </xf>
    <xf numFmtId="179" fontId="3" fillId="3" borderId="0" xfId="0" applyNumberFormat="1" applyFont="1" applyFill="1" applyAlignment="1" applyProtection="1">
      <alignment horizontal="left"/>
      <protection hidden="1"/>
    </xf>
    <xf numFmtId="170" fontId="3" fillId="3" borderId="5" xfId="0" applyNumberFormat="1" applyFont="1" applyFill="1" applyBorder="1" applyAlignment="1" applyProtection="1">
      <alignment horizontal="left"/>
      <protection hidden="1"/>
    </xf>
    <xf numFmtId="0" fontId="15" fillId="3" borderId="0" xfId="0" applyFont="1" applyFill="1" applyAlignment="1" applyProtection="1">
      <alignment horizontal="right"/>
      <protection hidden="1"/>
    </xf>
    <xf numFmtId="0" fontId="12" fillId="3" borderId="4" xfId="0" applyFont="1" applyFill="1" applyBorder="1"/>
    <xf numFmtId="0" fontId="21" fillId="3" borderId="6" xfId="0" applyFont="1" applyFill="1" applyBorder="1"/>
    <xf numFmtId="0" fontId="21" fillId="3" borderId="7" xfId="0" applyFont="1" applyFill="1" applyBorder="1" applyAlignment="1">
      <alignment horizontal="left"/>
    </xf>
    <xf numFmtId="0" fontId="21" fillId="3" borderId="7" xfId="0" applyFont="1" applyFill="1" applyBorder="1"/>
    <xf numFmtId="15" fontId="21" fillId="3" borderId="7" xfId="0" applyNumberFormat="1" applyFont="1" applyFill="1" applyBorder="1" applyProtection="1">
      <protection hidden="1"/>
    </xf>
    <xf numFmtId="0" fontId="3" fillId="3" borderId="0" xfId="0" applyFont="1" applyFill="1" applyAlignment="1">
      <alignment horizontal="left"/>
    </xf>
    <xf numFmtId="0" fontId="3" fillId="3" borderId="0" xfId="0" applyFont="1" applyFill="1"/>
    <xf numFmtId="0" fontId="3" fillId="3" borderId="1" xfId="0" applyFont="1" applyFill="1" applyBorder="1" applyAlignment="1" applyProtection="1">
      <alignment horizontal="left"/>
      <protection hidden="1"/>
    </xf>
    <xf numFmtId="0" fontId="15" fillId="0" borderId="0" xfId="0" applyFont="1"/>
    <xf numFmtId="0" fontId="39" fillId="3" borderId="1" xfId="0" applyFont="1" applyFill="1" applyBorder="1" applyAlignment="1">
      <alignment vertical="center"/>
    </xf>
    <xf numFmtId="0" fontId="38" fillId="3" borderId="2" xfId="0" applyFont="1" applyFill="1" applyBorder="1" applyAlignment="1">
      <alignment horizontal="left" vertical="center"/>
    </xf>
    <xf numFmtId="0" fontId="38" fillId="3" borderId="2"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3" fillId="3" borderId="2" xfId="0" applyFont="1" applyFill="1" applyBorder="1" applyProtection="1">
      <protection hidden="1"/>
    </xf>
    <xf numFmtId="0" fontId="3" fillId="3" borderId="3" xfId="0" applyFont="1" applyFill="1" applyBorder="1" applyProtection="1">
      <protection hidden="1"/>
    </xf>
    <xf numFmtId="49" fontId="12" fillId="4" borderId="10" xfId="0" applyNumberFormat="1" applyFont="1" applyFill="1" applyBorder="1" applyAlignment="1" applyProtection="1">
      <alignment horizontal="center" vertical="center"/>
      <protection locked="0"/>
    </xf>
    <xf numFmtId="14" fontId="12" fillId="4" borderId="10"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xf numFmtId="14" fontId="12" fillId="4" borderId="10" xfId="0" applyNumberFormat="1" applyFont="1" applyFill="1" applyBorder="1" applyAlignment="1">
      <alignment horizontal="center" vertical="center"/>
    </xf>
    <xf numFmtId="0" fontId="15" fillId="2" borderId="0" xfId="0" applyFont="1" applyFill="1"/>
    <xf numFmtId="0" fontId="0" fillId="0" borderId="0" xfId="0" applyAlignment="1">
      <alignment horizontal="left"/>
    </xf>
    <xf numFmtId="0" fontId="6" fillId="3" borderId="4" xfId="0" applyFont="1" applyFill="1" applyBorder="1" applyAlignment="1">
      <alignment horizontal="left"/>
    </xf>
    <xf numFmtId="15" fontId="21" fillId="3" borderId="8" xfId="0" applyNumberFormat="1" applyFont="1" applyFill="1" applyBorder="1" applyAlignment="1" applyProtection="1">
      <alignment horizontal="right"/>
      <protection hidden="1"/>
    </xf>
    <xf numFmtId="172" fontId="12" fillId="4" borderId="10" xfId="0" applyNumberFormat="1" applyFont="1" applyFill="1" applyBorder="1" applyAlignment="1" applyProtection="1">
      <alignment horizontal="center" vertical="center"/>
      <protection locked="0"/>
    </xf>
    <xf numFmtId="166" fontId="15" fillId="3" borderId="0" xfId="0" applyNumberFormat="1" applyFont="1" applyFill="1" applyAlignment="1" applyProtection="1">
      <alignment horizontal="left"/>
      <protection hidden="1"/>
    </xf>
    <xf numFmtId="0" fontId="2" fillId="0" borderId="0" xfId="0" applyFont="1"/>
    <xf numFmtId="0" fontId="12" fillId="4" borderId="10" xfId="0" applyFont="1" applyFill="1" applyBorder="1" applyAlignment="1" applyProtection="1">
      <alignment horizontal="center" vertical="center"/>
      <protection locked="0"/>
    </xf>
    <xf numFmtId="0" fontId="15" fillId="3" borderId="4" xfId="0" applyFont="1" applyFill="1" applyBorder="1" applyAlignment="1">
      <alignment horizontal="left"/>
    </xf>
    <xf numFmtId="0" fontId="0" fillId="0" borderId="0" xfId="0"/>
    <xf numFmtId="0" fontId="15" fillId="3" borderId="0" xfId="0" applyFont="1" applyFill="1"/>
    <xf numFmtId="0" fontId="15" fillId="3" borderId="4" xfId="0" applyFont="1" applyFill="1" applyBorder="1" applyAlignment="1">
      <alignment wrapText="1"/>
    </xf>
    <xf numFmtId="0" fontId="15" fillId="3" borderId="0" xfId="0" applyFont="1" applyFill="1" applyAlignment="1">
      <alignment wrapText="1"/>
    </xf>
    <xf numFmtId="0" fontId="6" fillId="3" borderId="4" xfId="0" applyFont="1" applyFill="1" applyBorder="1" applyAlignment="1">
      <alignment horizontal="left"/>
    </xf>
    <xf numFmtId="0" fontId="18" fillId="3" borderId="0" xfId="0" applyFont="1" applyFill="1" applyProtection="1">
      <protection hidden="1"/>
    </xf>
    <xf numFmtId="0" fontId="2" fillId="3" borderId="0" xfId="0" applyFont="1" applyFill="1" applyProtection="1">
      <protection hidden="1"/>
    </xf>
    <xf numFmtId="0" fontId="0" fillId="3" borderId="0" xfId="0" applyFill="1" applyProtection="1">
      <protection hidden="1"/>
    </xf>
    <xf numFmtId="0" fontId="0" fillId="3" borderId="4" xfId="0" applyFill="1" applyBorder="1" applyProtection="1">
      <protection hidden="1"/>
    </xf>
    <xf numFmtId="0" fontId="3" fillId="3" borderId="11" xfId="0" applyFont="1" applyFill="1" applyBorder="1" applyProtection="1">
      <protection hidden="1"/>
    </xf>
    <xf numFmtId="0" fontId="0" fillId="3" borderId="12" xfId="0" applyFill="1" applyBorder="1" applyProtection="1">
      <protection hidden="1"/>
    </xf>
    <xf numFmtId="0" fontId="0" fillId="3" borderId="13" xfId="0" applyFill="1" applyBorder="1" applyProtection="1">
      <protection hidden="1"/>
    </xf>
    <xf numFmtId="4" fontId="12" fillId="3" borderId="0" xfId="0" applyNumberFormat="1" applyFont="1" applyFill="1" applyProtection="1">
      <protection hidden="1"/>
    </xf>
    <xf numFmtId="14" fontId="15" fillId="3" borderId="0" xfId="0" applyNumberFormat="1" applyFont="1" applyFill="1" applyProtection="1">
      <protection hidden="1"/>
    </xf>
    <xf numFmtId="0" fontId="23" fillId="3" borderId="1" xfId="0" applyFont="1" applyFill="1" applyBorder="1" applyProtection="1">
      <protection hidden="1"/>
    </xf>
    <xf numFmtId="0" fontId="37" fillId="3" borderId="2" xfId="0" applyFont="1" applyFill="1" applyBorder="1" applyProtection="1">
      <protection hidden="1"/>
    </xf>
    <xf numFmtId="0" fontId="15" fillId="3" borderId="14" xfId="0" applyFont="1" applyFill="1" applyBorder="1" applyProtection="1">
      <protection hidden="1"/>
    </xf>
    <xf numFmtId="0" fontId="0" fillId="3" borderId="15" xfId="0" applyFill="1" applyBorder="1" applyProtection="1">
      <protection hidden="1"/>
    </xf>
    <xf numFmtId="15" fontId="37" fillId="3" borderId="15" xfId="0" applyNumberFormat="1" applyFont="1" applyFill="1" applyBorder="1" applyProtection="1">
      <protection hidden="1"/>
    </xf>
    <xf numFmtId="14" fontId="15" fillId="3" borderId="15" xfId="0" applyNumberFormat="1" applyFont="1" applyFill="1" applyBorder="1" applyProtection="1">
      <protection hidden="1"/>
    </xf>
    <xf numFmtId="14" fontId="0" fillId="3" borderId="16" xfId="0" applyNumberFormat="1" applyFill="1" applyBorder="1" applyProtection="1">
      <protection hidden="1"/>
    </xf>
    <xf numFmtId="0" fontId="15" fillId="3" borderId="17" xfId="0" applyFont="1" applyFill="1" applyBorder="1" applyProtection="1">
      <protection hidden="1"/>
    </xf>
    <xf numFmtId="0" fontId="0" fillId="3" borderId="18" xfId="0" applyFill="1" applyBorder="1" applyProtection="1">
      <protection hidden="1"/>
    </xf>
    <xf numFmtId="14" fontId="15" fillId="3" borderId="18" xfId="0" applyNumberFormat="1" applyFont="1" applyFill="1" applyBorder="1" applyProtection="1">
      <protection hidden="1"/>
    </xf>
    <xf numFmtId="14" fontId="2" fillId="3" borderId="18" xfId="0" applyNumberFormat="1" applyFont="1" applyFill="1" applyBorder="1" applyProtection="1">
      <protection hidden="1"/>
    </xf>
    <xf numFmtId="14" fontId="0" fillId="3" borderId="19" xfId="0" applyNumberFormat="1" applyFill="1" applyBorder="1" applyProtection="1">
      <protection hidden="1"/>
    </xf>
    <xf numFmtId="175" fontId="15" fillId="3" borderId="10" xfId="0" applyNumberFormat="1" applyFont="1" applyFill="1" applyBorder="1" applyAlignment="1" applyProtection="1">
      <alignment horizontal="center" vertical="center"/>
      <protection hidden="1"/>
    </xf>
    <xf numFmtId="0" fontId="15" fillId="3" borderId="1" xfId="0" applyFont="1" applyFill="1" applyBorder="1" applyProtection="1">
      <protection hidden="1"/>
    </xf>
    <xf numFmtId="0" fontId="15" fillId="3" borderId="2" xfId="0" applyFont="1" applyFill="1" applyBorder="1" applyProtection="1">
      <protection hidden="1"/>
    </xf>
    <xf numFmtId="0" fontId="15" fillId="3" borderId="3" xfId="0" applyFont="1" applyFill="1" applyBorder="1" applyProtection="1">
      <protection hidden="1"/>
    </xf>
    <xf numFmtId="22" fontId="0" fillId="3" borderId="0" xfId="0" applyNumberFormat="1" applyFill="1" applyProtection="1">
      <protection hidden="1"/>
    </xf>
    <xf numFmtId="0" fontId="37" fillId="3" borderId="0" xfId="0" applyFont="1" applyFill="1" applyProtection="1">
      <protection hidden="1"/>
    </xf>
    <xf numFmtId="15" fontId="37" fillId="3" borderId="0" xfId="0" applyNumberFormat="1" applyFont="1" applyFill="1" applyProtection="1">
      <protection hidden="1"/>
    </xf>
    <xf numFmtId="0" fontId="81" fillId="3" borderId="0" xfId="0" applyFont="1" applyFill="1" applyProtection="1">
      <protection hidden="1"/>
    </xf>
    <xf numFmtId="1" fontId="81" fillId="3" borderId="1" xfId="0" applyNumberFormat="1" applyFont="1" applyFill="1" applyBorder="1" applyProtection="1">
      <protection hidden="1"/>
    </xf>
    <xf numFmtId="0" fontId="81" fillId="3" borderId="2" xfId="0" applyFont="1" applyFill="1" applyBorder="1" applyProtection="1">
      <protection hidden="1"/>
    </xf>
    <xf numFmtId="0" fontId="81" fillId="3" borderId="3" xfId="0" applyFont="1" applyFill="1" applyBorder="1" applyProtection="1">
      <protection hidden="1"/>
    </xf>
    <xf numFmtId="0" fontId="17" fillId="3" borderId="0" xfId="0" applyFont="1" applyFill="1" applyProtection="1">
      <protection hidden="1"/>
    </xf>
    <xf numFmtId="0" fontId="18" fillId="3" borderId="0" xfId="0" applyFont="1" applyFill="1" applyAlignment="1" applyProtection="1">
      <alignment horizontal="center" vertical="center"/>
      <protection hidden="1"/>
    </xf>
    <xf numFmtId="0" fontId="15" fillId="3" borderId="4" xfId="0" applyFont="1" applyFill="1" applyBorder="1" applyProtection="1">
      <protection hidden="1"/>
    </xf>
    <xf numFmtId="0" fontId="0" fillId="3" borderId="1" xfId="0" applyFill="1" applyBorder="1" applyProtection="1">
      <protection hidden="1"/>
    </xf>
    <xf numFmtId="0" fontId="0" fillId="3" borderId="2" xfId="0" applyFill="1" applyBorder="1" applyProtection="1">
      <protection hidden="1"/>
    </xf>
    <xf numFmtId="0" fontId="28" fillId="3" borderId="20" xfId="0" applyFont="1" applyFill="1" applyBorder="1" applyProtection="1">
      <protection hidden="1"/>
    </xf>
    <xf numFmtId="0" fontId="3" fillId="3" borderId="21" xfId="0" applyFont="1" applyFill="1" applyBorder="1" applyProtection="1">
      <protection hidden="1"/>
    </xf>
    <xf numFmtId="0" fontId="3" fillId="3" borderId="22" xfId="0" applyFont="1" applyFill="1" applyBorder="1" applyProtection="1">
      <protection hidden="1"/>
    </xf>
    <xf numFmtId="0" fontId="0" fillId="3" borderId="23" xfId="0" applyFill="1" applyBorder="1" applyProtection="1">
      <protection hidden="1"/>
    </xf>
    <xf numFmtId="0" fontId="0" fillId="3" borderId="22" xfId="0" applyFill="1" applyBorder="1" applyProtection="1">
      <protection hidden="1"/>
    </xf>
    <xf numFmtId="0" fontId="81" fillId="3" borderId="22" xfId="0" applyFont="1" applyFill="1" applyBorder="1" applyProtection="1">
      <protection hidden="1"/>
    </xf>
    <xf numFmtId="0" fontId="15" fillId="3" borderId="22" xfId="0" applyFont="1" applyFill="1" applyBorder="1" applyProtection="1">
      <protection hidden="1"/>
    </xf>
    <xf numFmtId="0" fontId="2" fillId="3" borderId="22" xfId="0" applyFont="1" applyFill="1" applyBorder="1" applyProtection="1">
      <protection hidden="1"/>
    </xf>
    <xf numFmtId="0" fontId="0" fillId="3" borderId="24" xfId="0" applyFill="1" applyBorder="1" applyProtection="1">
      <protection hidden="1"/>
    </xf>
    <xf numFmtId="0" fontId="81" fillId="3" borderId="4" xfId="0" applyFont="1" applyFill="1" applyBorder="1" applyProtection="1">
      <protection hidden="1"/>
    </xf>
    <xf numFmtId="0" fontId="81" fillId="3" borderId="5" xfId="0" applyFont="1" applyFill="1" applyBorder="1" applyProtection="1">
      <protection hidden="1"/>
    </xf>
    <xf numFmtId="49" fontId="12" fillId="3" borderId="0" xfId="0" applyNumberFormat="1" applyFont="1" applyFill="1" applyAlignment="1" applyProtection="1">
      <alignment horizontal="center" vertical="center"/>
      <protection hidden="1"/>
    </xf>
    <xf numFmtId="0" fontId="28" fillId="3" borderId="4" xfId="0" applyFont="1" applyFill="1" applyBorder="1" applyProtection="1">
      <protection hidden="1"/>
    </xf>
    <xf numFmtId="0" fontId="28" fillId="3" borderId="0" xfId="0" applyFont="1" applyFill="1" applyProtection="1">
      <protection hidden="1"/>
    </xf>
    <xf numFmtId="0" fontId="0" fillId="3" borderId="25" xfId="0" applyFill="1" applyBorder="1" applyProtection="1">
      <protection hidden="1"/>
    </xf>
    <xf numFmtId="14" fontId="15" fillId="3" borderId="26" xfId="0" applyNumberFormat="1" applyFont="1" applyFill="1" applyBorder="1" applyProtection="1">
      <protection hidden="1"/>
    </xf>
    <xf numFmtId="14" fontId="15" fillId="3" borderId="15" xfId="0" applyNumberFormat="1" applyFont="1" applyFill="1" applyBorder="1" applyAlignment="1" applyProtection="1">
      <alignment horizontal="center"/>
      <protection hidden="1"/>
    </xf>
    <xf numFmtId="14" fontId="81" fillId="3" borderId="15" xfId="0" applyNumberFormat="1" applyFont="1" applyFill="1" applyBorder="1" applyProtection="1">
      <protection hidden="1"/>
    </xf>
    <xf numFmtId="14" fontId="2" fillId="3" borderId="15" xfId="0" applyNumberFormat="1" applyFont="1" applyFill="1" applyBorder="1" applyProtection="1">
      <protection hidden="1"/>
    </xf>
    <xf numFmtId="14" fontId="15" fillId="3" borderId="27" xfId="0" applyNumberFormat="1" applyFont="1" applyFill="1" applyBorder="1" applyProtection="1">
      <protection hidden="1"/>
    </xf>
    <xf numFmtId="14" fontId="2" fillId="3" borderId="27" xfId="0" applyNumberFormat="1" applyFont="1" applyFill="1" applyBorder="1" applyProtection="1">
      <protection hidden="1"/>
    </xf>
    <xf numFmtId="0" fontId="0" fillId="3" borderId="28" xfId="0" applyFill="1" applyBorder="1" applyProtection="1">
      <protection hidden="1"/>
    </xf>
    <xf numFmtId="0" fontId="81" fillId="3" borderId="6" xfId="0" applyFont="1" applyFill="1" applyBorder="1" applyProtection="1">
      <protection hidden="1"/>
    </xf>
    <xf numFmtId="0" fontId="81" fillId="3" borderId="7" xfId="0" applyFont="1" applyFill="1" applyBorder="1" applyProtection="1">
      <protection hidden="1"/>
    </xf>
    <xf numFmtId="2" fontId="3" fillId="3" borderId="7" xfId="0" applyNumberFormat="1" applyFont="1" applyFill="1" applyBorder="1" applyProtection="1">
      <protection hidden="1"/>
    </xf>
    <xf numFmtId="0" fontId="81" fillId="3" borderId="8" xfId="0" applyFont="1" applyFill="1" applyBorder="1" applyProtection="1">
      <protection hidden="1"/>
    </xf>
    <xf numFmtId="0" fontId="12" fillId="3" borderId="0" xfId="0" applyFont="1" applyFill="1" applyAlignment="1" applyProtection="1">
      <alignment horizontal="center" vertical="center"/>
      <protection hidden="1"/>
    </xf>
    <xf numFmtId="14" fontId="12" fillId="3" borderId="0" xfId="0" applyNumberFormat="1" applyFont="1" applyFill="1" applyAlignment="1" applyProtection="1">
      <alignment horizontal="center" vertical="center"/>
      <protection hidden="1"/>
    </xf>
    <xf numFmtId="0" fontId="52" fillId="3" borderId="29" xfId="0" applyFont="1" applyFill="1" applyBorder="1" applyProtection="1">
      <protection hidden="1"/>
    </xf>
    <xf numFmtId="49" fontId="3" fillId="3" borderId="8" xfId="0" applyNumberFormat="1" applyFont="1" applyFill="1" applyBorder="1" applyAlignment="1" applyProtection="1">
      <alignment horizontal="center" vertical="center"/>
      <protection hidden="1"/>
    </xf>
    <xf numFmtId="0" fontId="3" fillId="3" borderId="4" xfId="0" applyFont="1" applyFill="1" applyBorder="1" applyProtection="1">
      <protection hidden="1"/>
    </xf>
    <xf numFmtId="0" fontId="28" fillId="3" borderId="9" xfId="0" applyFont="1" applyFill="1" applyBorder="1" applyProtection="1">
      <protection hidden="1"/>
    </xf>
    <xf numFmtId="0" fontId="15" fillId="3" borderId="30" xfId="0" applyFont="1" applyFill="1" applyBorder="1" applyAlignment="1" applyProtection="1">
      <alignment horizontal="left"/>
      <protection hidden="1"/>
    </xf>
    <xf numFmtId="2" fontId="8" fillId="3" borderId="1" xfId="0" applyNumberFormat="1" applyFont="1" applyFill="1" applyBorder="1" applyAlignment="1" applyProtection="1">
      <alignment horizontal="right"/>
      <protection hidden="1"/>
    </xf>
    <xf numFmtId="2" fontId="15" fillId="3" borderId="2" xfId="0" applyNumberFormat="1" applyFont="1" applyFill="1" applyBorder="1" applyAlignment="1" applyProtection="1">
      <alignment horizontal="right"/>
      <protection hidden="1"/>
    </xf>
    <xf numFmtId="2" fontId="81" fillId="3" borderId="2" xfId="0" applyNumberFormat="1" applyFont="1" applyFill="1" applyBorder="1" applyAlignment="1" applyProtection="1">
      <alignment horizontal="right"/>
      <protection hidden="1"/>
    </xf>
    <xf numFmtId="2" fontId="2" fillId="3" borderId="2" xfId="0" applyNumberFormat="1" applyFont="1" applyFill="1" applyBorder="1" applyAlignment="1" applyProtection="1">
      <alignment horizontal="right"/>
      <protection hidden="1"/>
    </xf>
    <xf numFmtId="2" fontId="2" fillId="3" borderId="0" xfId="0" applyNumberFormat="1" applyFont="1" applyFill="1"/>
    <xf numFmtId="2" fontId="137" fillId="3" borderId="2" xfId="0" applyNumberFormat="1" applyFont="1" applyFill="1" applyBorder="1" applyAlignment="1" applyProtection="1">
      <alignment horizontal="right"/>
      <protection hidden="1"/>
    </xf>
    <xf numFmtId="2" fontId="25" fillId="3" borderId="2" xfId="0" applyNumberFormat="1" applyFont="1" applyFill="1" applyBorder="1" applyAlignment="1" applyProtection="1">
      <alignment horizontal="right"/>
      <protection hidden="1"/>
    </xf>
    <xf numFmtId="0" fontId="0" fillId="3" borderId="20" xfId="0" applyFill="1" applyBorder="1" applyProtection="1">
      <protection hidden="1"/>
    </xf>
    <xf numFmtId="2" fontId="15" fillId="3" borderId="10" xfId="0" applyNumberFormat="1" applyFont="1" applyFill="1" applyBorder="1" applyAlignment="1" applyProtection="1">
      <alignment horizontal="center" vertical="center"/>
      <protection hidden="1"/>
    </xf>
    <xf numFmtId="14" fontId="3" fillId="3" borderId="27" xfId="0" applyNumberFormat="1" applyFont="1" applyFill="1" applyBorder="1" applyAlignment="1" applyProtection="1">
      <alignment horizontal="center" vertical="center"/>
      <protection hidden="1"/>
    </xf>
    <xf numFmtId="0" fontId="15" fillId="3" borderId="25" xfId="0" applyFont="1" applyFill="1" applyBorder="1" applyAlignment="1" applyProtection="1">
      <alignment horizontal="left"/>
      <protection hidden="1"/>
    </xf>
    <xf numFmtId="0" fontId="15" fillId="3" borderId="5" xfId="0" applyFont="1" applyFill="1" applyBorder="1" applyAlignment="1" applyProtection="1">
      <alignment horizontal="left"/>
      <protection hidden="1"/>
    </xf>
    <xf numFmtId="167" fontId="15" fillId="3" borderId="6" xfId="0" applyNumberFormat="1" applyFont="1" applyFill="1" applyBorder="1" applyAlignment="1" applyProtection="1">
      <alignment horizontal="right"/>
      <protection hidden="1"/>
    </xf>
    <xf numFmtId="167" fontId="15" fillId="3" borderId="7" xfId="0" applyNumberFormat="1" applyFont="1" applyFill="1" applyBorder="1" applyAlignment="1" applyProtection="1">
      <alignment horizontal="right"/>
      <protection hidden="1"/>
    </xf>
    <xf numFmtId="167" fontId="81" fillId="3" borderId="7" xfId="0" applyNumberFormat="1" applyFont="1" applyFill="1" applyBorder="1" applyAlignment="1" applyProtection="1">
      <alignment horizontal="right"/>
      <protection hidden="1"/>
    </xf>
    <xf numFmtId="167" fontId="2" fillId="3" borderId="7" xfId="0" applyNumberFormat="1" applyFont="1" applyFill="1" applyBorder="1" applyAlignment="1" applyProtection="1">
      <alignment horizontal="right"/>
      <protection hidden="1"/>
    </xf>
    <xf numFmtId="167" fontId="137" fillId="3" borderId="7" xfId="0" applyNumberFormat="1" applyFont="1" applyFill="1" applyBorder="1" applyAlignment="1" applyProtection="1">
      <alignment horizontal="right"/>
      <protection hidden="1"/>
    </xf>
    <xf numFmtId="167" fontId="25" fillId="3" borderId="7" xfId="0" applyNumberFormat="1" applyFont="1" applyFill="1" applyBorder="1" applyAlignment="1" applyProtection="1">
      <alignment horizontal="right"/>
      <protection hidden="1"/>
    </xf>
    <xf numFmtId="0" fontId="15" fillId="3" borderId="31" xfId="0" applyFont="1" applyFill="1" applyBorder="1" applyProtection="1">
      <protection hidden="1"/>
    </xf>
    <xf numFmtId="0" fontId="106" fillId="3" borderId="0" xfId="0" applyFont="1" applyFill="1" applyAlignment="1">
      <alignment vertical="center"/>
    </xf>
    <xf numFmtId="174" fontId="15" fillId="3" borderId="0" xfId="0" applyNumberFormat="1" applyFont="1" applyFill="1"/>
    <xf numFmtId="0" fontId="0" fillId="3" borderId="0" xfId="0" applyFill="1" applyAlignment="1" applyProtection="1">
      <alignment horizontal="right"/>
      <protection hidden="1"/>
    </xf>
    <xf numFmtId="0" fontId="81" fillId="3" borderId="0" xfId="0" applyFont="1" applyFill="1" applyAlignment="1" applyProtection="1">
      <alignment horizontal="right"/>
      <protection hidden="1"/>
    </xf>
    <xf numFmtId="0" fontId="2" fillId="3" borderId="0" xfId="0" applyFont="1" applyFill="1" applyAlignment="1" applyProtection="1">
      <alignment horizontal="right"/>
      <protection hidden="1"/>
    </xf>
    <xf numFmtId="0" fontId="137" fillId="3" borderId="0" xfId="0" applyFont="1" applyFill="1" applyAlignment="1" applyProtection="1">
      <alignment horizontal="right"/>
      <protection hidden="1"/>
    </xf>
    <xf numFmtId="0" fontId="15" fillId="3" borderId="6" xfId="0" applyFont="1" applyFill="1" applyBorder="1" applyProtection="1">
      <protection hidden="1"/>
    </xf>
    <xf numFmtId="0" fontId="15" fillId="3" borderId="32" xfId="0" applyFont="1" applyFill="1" applyBorder="1" applyProtection="1">
      <protection hidden="1"/>
    </xf>
    <xf numFmtId="2" fontId="0" fillId="3" borderId="2" xfId="0" applyNumberFormat="1" applyFill="1" applyBorder="1" applyAlignment="1" applyProtection="1">
      <alignment horizontal="right"/>
      <protection hidden="1"/>
    </xf>
    <xf numFmtId="2" fontId="8" fillId="3" borderId="2" xfId="0" applyNumberFormat="1" applyFont="1" applyFill="1" applyBorder="1" applyAlignment="1" applyProtection="1">
      <alignment horizontal="right"/>
      <protection hidden="1"/>
    </xf>
    <xf numFmtId="1" fontId="12" fillId="3" borderId="0" xfId="0" applyNumberFormat="1" applyFont="1" applyFill="1" applyAlignment="1" applyProtection="1">
      <alignment horizontal="center" vertical="center"/>
      <protection hidden="1"/>
    </xf>
    <xf numFmtId="14" fontId="3" fillId="3" borderId="10" xfId="0" applyNumberFormat="1" applyFont="1" applyFill="1" applyBorder="1" applyAlignment="1" applyProtection="1">
      <alignment horizontal="center" vertical="center"/>
      <protection hidden="1"/>
    </xf>
    <xf numFmtId="14" fontId="15" fillId="3" borderId="4" xfId="0" applyNumberFormat="1" applyFont="1" applyFill="1" applyBorder="1" applyProtection="1">
      <protection hidden="1"/>
    </xf>
    <xf numFmtId="167" fontId="0" fillId="3" borderId="6" xfId="0" applyNumberFormat="1" applyFill="1" applyBorder="1" applyAlignment="1" applyProtection="1">
      <alignment horizontal="right"/>
      <protection hidden="1"/>
    </xf>
    <xf numFmtId="167" fontId="0" fillId="3" borderId="7" xfId="0" applyNumberFormat="1" applyFill="1" applyBorder="1" applyAlignment="1" applyProtection="1">
      <alignment horizontal="right"/>
      <protection hidden="1"/>
    </xf>
    <xf numFmtId="0" fontId="2" fillId="3" borderId="3" xfId="0" applyFont="1" applyFill="1" applyBorder="1" applyProtection="1">
      <protection hidden="1"/>
    </xf>
    <xf numFmtId="1" fontId="3" fillId="3" borderId="10" xfId="0" applyNumberFormat="1" applyFont="1" applyFill="1" applyBorder="1" applyAlignment="1" applyProtection="1">
      <alignment horizontal="center" vertical="center"/>
      <protection hidden="1"/>
    </xf>
    <xf numFmtId="2" fontId="12" fillId="3" borderId="0" xfId="0" applyNumberFormat="1" applyFont="1" applyFill="1" applyAlignment="1" applyProtection="1">
      <alignment horizontal="center" vertical="center"/>
      <protection hidden="1"/>
    </xf>
    <xf numFmtId="0" fontId="15" fillId="3" borderId="9" xfId="0" applyFont="1" applyFill="1" applyBorder="1" applyProtection="1">
      <protection hidden="1"/>
    </xf>
    <xf numFmtId="14" fontId="3" fillId="3" borderId="0" xfId="0" applyNumberFormat="1" applyFont="1" applyFill="1" applyAlignment="1" applyProtection="1">
      <alignment horizontal="center"/>
      <protection hidden="1"/>
    </xf>
    <xf numFmtId="0" fontId="0" fillId="3" borderId="0" xfId="0" applyFill="1" applyAlignment="1">
      <alignment horizontal="left"/>
    </xf>
    <xf numFmtId="2" fontId="3" fillId="3" borderId="10" xfId="0" applyNumberFormat="1" applyFont="1" applyFill="1" applyBorder="1" applyAlignment="1" applyProtection="1">
      <alignment horizontal="center" vertical="center"/>
      <protection hidden="1"/>
    </xf>
    <xf numFmtId="0" fontId="2" fillId="3" borderId="5" xfId="0" applyFont="1" applyFill="1" applyBorder="1" applyProtection="1">
      <protection hidden="1"/>
    </xf>
    <xf numFmtId="0" fontId="115" fillId="3" borderId="33" xfId="0" applyFont="1" applyFill="1" applyBorder="1" applyProtection="1">
      <protection hidden="1"/>
    </xf>
    <xf numFmtId="0" fontId="115" fillId="3" borderId="34" xfId="0" applyFont="1" applyFill="1" applyBorder="1" applyProtection="1">
      <protection hidden="1"/>
    </xf>
    <xf numFmtId="0" fontId="2" fillId="3" borderId="34" xfId="0" applyFont="1" applyFill="1" applyBorder="1" applyProtection="1">
      <protection hidden="1"/>
    </xf>
    <xf numFmtId="0" fontId="115" fillId="3" borderId="35" xfId="0" applyFont="1" applyFill="1" applyBorder="1" applyProtection="1">
      <protection hidden="1"/>
    </xf>
    <xf numFmtId="0" fontId="115" fillId="3" borderId="0" xfId="0" applyFont="1" applyFill="1" applyProtection="1">
      <protection hidden="1"/>
    </xf>
    <xf numFmtId="49" fontId="12" fillId="3" borderId="0" xfId="0" applyNumberFormat="1" applyFont="1" applyFill="1" applyAlignment="1" applyProtection="1">
      <alignment horizontal="left" vertical="center"/>
      <protection hidden="1"/>
    </xf>
    <xf numFmtId="0" fontId="3" fillId="3" borderId="26" xfId="0" applyFont="1" applyFill="1" applyBorder="1" applyAlignment="1" applyProtection="1">
      <alignment horizontal="center" vertical="center"/>
      <protection hidden="1"/>
    </xf>
    <xf numFmtId="0" fontId="3" fillId="3" borderId="1" xfId="0" applyFont="1" applyFill="1" applyBorder="1" applyProtection="1">
      <protection hidden="1"/>
    </xf>
    <xf numFmtId="0" fontId="28" fillId="3" borderId="2" xfId="0" applyFont="1" applyFill="1" applyBorder="1" applyProtection="1">
      <protection hidden="1"/>
    </xf>
    <xf numFmtId="0" fontId="28" fillId="3" borderId="3" xfId="0" applyFont="1" applyFill="1" applyBorder="1" applyProtection="1">
      <protection hidden="1"/>
    </xf>
    <xf numFmtId="0" fontId="14" fillId="3" borderId="0" xfId="0" applyFont="1" applyFill="1" applyProtection="1">
      <protection hidden="1"/>
    </xf>
    <xf numFmtId="0" fontId="15" fillId="3" borderId="31" xfId="0" applyFont="1" applyFill="1" applyBorder="1" applyProtection="1">
      <protection locked="0" hidden="1"/>
    </xf>
    <xf numFmtId="49" fontId="3" fillId="3" borderId="15" xfId="0" applyNumberFormat="1" applyFont="1" applyFill="1" applyBorder="1" applyAlignment="1" applyProtection="1">
      <alignment horizontal="center" vertical="center"/>
      <protection hidden="1"/>
    </xf>
    <xf numFmtId="0" fontId="4" fillId="3" borderId="4" xfId="0" applyFont="1" applyFill="1" applyBorder="1" applyProtection="1">
      <protection hidden="1"/>
    </xf>
    <xf numFmtId="0" fontId="28" fillId="3" borderId="5" xfId="0" applyFont="1" applyFill="1" applyBorder="1" applyProtection="1">
      <protection hidden="1"/>
    </xf>
    <xf numFmtId="168" fontId="28" fillId="3" borderId="0" xfId="0" applyNumberFormat="1" applyFont="1" applyFill="1" applyProtection="1">
      <protection hidden="1"/>
    </xf>
    <xf numFmtId="174" fontId="28" fillId="3" borderId="9" xfId="0" applyNumberFormat="1" applyFont="1" applyFill="1" applyBorder="1" applyProtection="1">
      <protection hidden="1"/>
    </xf>
    <xf numFmtId="0" fontId="0" fillId="3" borderId="21" xfId="0" applyFill="1" applyBorder="1" applyProtection="1">
      <protection hidden="1"/>
    </xf>
    <xf numFmtId="0" fontId="15" fillId="3" borderId="29" xfId="0" applyFont="1" applyFill="1" applyBorder="1" applyProtection="1">
      <protection hidden="1"/>
    </xf>
    <xf numFmtId="14" fontId="12" fillId="3" borderId="36" xfId="0" applyNumberFormat="1" applyFont="1" applyFill="1" applyBorder="1" applyAlignment="1" applyProtection="1">
      <alignment horizontal="center" vertical="center"/>
      <protection hidden="1"/>
    </xf>
    <xf numFmtId="49" fontId="3" fillId="3" borderId="26" xfId="0" applyNumberFormat="1" applyFont="1" applyFill="1" applyBorder="1" applyAlignment="1" applyProtection="1">
      <alignment horizontal="center" vertical="center"/>
      <protection hidden="1"/>
    </xf>
    <xf numFmtId="0" fontId="3" fillId="3" borderId="37" xfId="0" applyFont="1" applyFill="1" applyBorder="1" applyProtection="1">
      <protection hidden="1"/>
    </xf>
    <xf numFmtId="0" fontId="33" fillId="3" borderId="2" xfId="0" applyFont="1" applyFill="1" applyBorder="1" applyProtection="1">
      <protection hidden="1"/>
    </xf>
    <xf numFmtId="0" fontId="0" fillId="3" borderId="3" xfId="0" applyFill="1" applyBorder="1" applyProtection="1">
      <protection hidden="1"/>
    </xf>
    <xf numFmtId="0" fontId="0" fillId="3" borderId="38" xfId="0" applyFill="1" applyBorder="1" applyProtection="1">
      <protection hidden="1"/>
    </xf>
    <xf numFmtId="0" fontId="0" fillId="3" borderId="7" xfId="0" applyFill="1" applyBorder="1" applyProtection="1">
      <protection hidden="1"/>
    </xf>
    <xf numFmtId="0" fontId="33" fillId="3" borderId="7" xfId="0" applyFont="1" applyFill="1" applyBorder="1" applyProtection="1">
      <protection hidden="1"/>
    </xf>
    <xf numFmtId="0" fontId="0" fillId="3" borderId="6" xfId="0" applyFill="1" applyBorder="1" applyProtection="1">
      <protection hidden="1"/>
    </xf>
    <xf numFmtId="0" fontId="0" fillId="3" borderId="8" xfId="0" applyFill="1" applyBorder="1" applyProtection="1">
      <protection hidden="1"/>
    </xf>
    <xf numFmtId="0" fontId="15" fillId="3" borderId="25" xfId="0" applyFont="1" applyFill="1" applyBorder="1" applyProtection="1">
      <protection hidden="1"/>
    </xf>
    <xf numFmtId="2" fontId="28" fillId="3" borderId="1" xfId="0" applyNumberFormat="1" applyFont="1" applyFill="1" applyBorder="1" applyProtection="1">
      <protection hidden="1"/>
    </xf>
    <xf numFmtId="2" fontId="28" fillId="3" borderId="2" xfId="0" applyNumberFormat="1" applyFont="1" applyFill="1" applyBorder="1" applyProtection="1">
      <protection hidden="1"/>
    </xf>
    <xf numFmtId="2" fontId="28" fillId="3" borderId="3" xfId="0" applyNumberFormat="1" applyFont="1" applyFill="1" applyBorder="1" applyProtection="1">
      <protection hidden="1"/>
    </xf>
    <xf numFmtId="167" fontId="28" fillId="3" borderId="6" xfId="0" applyNumberFormat="1" applyFont="1" applyFill="1" applyBorder="1" applyProtection="1">
      <protection hidden="1"/>
    </xf>
    <xf numFmtId="167" fontId="28" fillId="3" borderId="7" xfId="0" applyNumberFormat="1" applyFont="1" applyFill="1" applyBorder="1" applyProtection="1">
      <protection hidden="1"/>
    </xf>
    <xf numFmtId="167" fontId="28" fillId="3" borderId="8" xfId="0" applyNumberFormat="1" applyFont="1" applyFill="1" applyBorder="1" applyProtection="1">
      <protection hidden="1"/>
    </xf>
    <xf numFmtId="1" fontId="15" fillId="3" borderId="0" xfId="0" applyNumberFormat="1" applyFont="1" applyFill="1" applyProtection="1">
      <protection hidden="1"/>
    </xf>
    <xf numFmtId="0" fontId="15" fillId="3" borderId="33" xfId="0" applyFont="1" applyFill="1" applyBorder="1" applyProtection="1">
      <protection hidden="1"/>
    </xf>
    <xf numFmtId="0" fontId="0" fillId="3" borderId="34" xfId="0" applyFill="1" applyBorder="1" applyProtection="1">
      <protection hidden="1"/>
    </xf>
    <xf numFmtId="0" fontId="81" fillId="3" borderId="34" xfId="0" applyFont="1" applyFill="1" applyBorder="1" applyProtection="1">
      <protection hidden="1"/>
    </xf>
    <xf numFmtId="0" fontId="15" fillId="3" borderId="34" xfId="0" applyFont="1" applyFill="1" applyBorder="1" applyProtection="1">
      <protection hidden="1"/>
    </xf>
    <xf numFmtId="0" fontId="0" fillId="3" borderId="35" xfId="0" applyFill="1" applyBorder="1" applyProtection="1">
      <protection hidden="1"/>
    </xf>
    <xf numFmtId="0" fontId="52" fillId="3" borderId="12" xfId="0" applyFont="1" applyFill="1" applyBorder="1" applyProtection="1">
      <protection hidden="1"/>
    </xf>
    <xf numFmtId="0" fontId="28" fillId="3" borderId="12" xfId="0" applyFont="1" applyFill="1" applyBorder="1" applyProtection="1">
      <protection hidden="1"/>
    </xf>
    <xf numFmtId="0" fontId="28" fillId="3" borderId="39" xfId="0" applyFont="1" applyFill="1" applyBorder="1" applyProtection="1">
      <protection hidden="1"/>
    </xf>
    <xf numFmtId="0" fontId="81" fillId="3" borderId="22" xfId="0" applyFont="1" applyFill="1" applyBorder="1" applyAlignment="1" applyProtection="1">
      <alignment horizontal="center"/>
      <protection hidden="1"/>
    </xf>
    <xf numFmtId="168" fontId="81" fillId="3" borderId="22" xfId="0" applyNumberFormat="1" applyFont="1" applyFill="1" applyBorder="1" applyProtection="1">
      <protection hidden="1"/>
    </xf>
    <xf numFmtId="0" fontId="0" fillId="3" borderId="22" xfId="0" applyFill="1" applyBorder="1" applyAlignment="1" applyProtection="1">
      <alignment horizontal="center"/>
      <protection hidden="1"/>
    </xf>
    <xf numFmtId="0" fontId="0" fillId="3" borderId="76" xfId="0" applyFill="1" applyBorder="1" applyProtection="1">
      <protection hidden="1"/>
    </xf>
    <xf numFmtId="0" fontId="15" fillId="3" borderId="7" xfId="0" applyFont="1" applyFill="1" applyBorder="1" applyProtection="1">
      <protection hidden="1"/>
    </xf>
    <xf numFmtId="0" fontId="28" fillId="3" borderId="7" xfId="0" applyFont="1" applyFill="1" applyBorder="1" applyProtection="1">
      <protection hidden="1"/>
    </xf>
    <xf numFmtId="0" fontId="28" fillId="3" borderId="8" xfId="0" applyFont="1" applyFill="1" applyBorder="1" applyProtection="1">
      <protection hidden="1"/>
    </xf>
    <xf numFmtId="0" fontId="3" fillId="3" borderId="12" xfId="0" applyFont="1" applyFill="1" applyBorder="1" applyProtection="1">
      <protection hidden="1"/>
    </xf>
    <xf numFmtId="0" fontId="15" fillId="3" borderId="12" xfId="0" applyFont="1" applyFill="1" applyBorder="1" applyProtection="1">
      <protection hidden="1"/>
    </xf>
    <xf numFmtId="1" fontId="81" fillId="3" borderId="12" xfId="0" applyNumberFormat="1" applyFont="1" applyFill="1" applyBorder="1" applyProtection="1">
      <protection hidden="1"/>
    </xf>
    <xf numFmtId="0" fontId="81" fillId="3" borderId="12" xfId="0" applyFont="1" applyFill="1" applyBorder="1" applyProtection="1">
      <protection hidden="1"/>
    </xf>
    <xf numFmtId="0" fontId="2" fillId="3" borderId="12" xfId="0" applyFont="1" applyFill="1" applyBorder="1" applyProtection="1">
      <protection hidden="1"/>
    </xf>
    <xf numFmtId="0" fontId="137" fillId="3" borderId="12" xfId="0" applyFont="1" applyFill="1" applyBorder="1" applyProtection="1">
      <protection hidden="1"/>
    </xf>
    <xf numFmtId="0" fontId="91" fillId="3" borderId="12" xfId="0" applyFont="1" applyFill="1" applyBorder="1" applyProtection="1">
      <protection hidden="1"/>
    </xf>
    <xf numFmtId="0" fontId="0" fillId="3" borderId="40" xfId="0" applyFill="1" applyBorder="1" applyProtection="1">
      <protection hidden="1"/>
    </xf>
    <xf numFmtId="174" fontId="0" fillId="3" borderId="0" xfId="3" applyNumberFormat="1" applyFont="1" applyFill="1"/>
    <xf numFmtId="168" fontId="81" fillId="3" borderId="0" xfId="0" applyNumberFormat="1" applyFont="1" applyFill="1" applyProtection="1">
      <protection hidden="1"/>
    </xf>
    <xf numFmtId="0" fontId="137" fillId="3" borderId="0" xfId="0" applyFont="1" applyFill="1" applyProtection="1">
      <protection hidden="1"/>
    </xf>
    <xf numFmtId="0" fontId="91" fillId="3" borderId="0" xfId="0" applyFont="1" applyFill="1" applyProtection="1">
      <protection hidden="1"/>
    </xf>
    <xf numFmtId="0" fontId="15" fillId="3" borderId="41" xfId="0" applyFont="1" applyFill="1" applyBorder="1" applyProtection="1">
      <protection hidden="1"/>
    </xf>
    <xf numFmtId="178" fontId="81" fillId="3" borderId="31" xfId="0" applyNumberFormat="1" applyFont="1" applyFill="1" applyBorder="1" applyProtection="1">
      <protection hidden="1"/>
    </xf>
    <xf numFmtId="178" fontId="15" fillId="3" borderId="31" xfId="0" applyNumberFormat="1" applyFont="1" applyFill="1" applyBorder="1" applyProtection="1">
      <protection hidden="1"/>
    </xf>
    <xf numFmtId="168" fontId="81" fillId="3" borderId="31" xfId="0" applyNumberFormat="1" applyFont="1" applyFill="1" applyBorder="1" applyProtection="1">
      <protection hidden="1"/>
    </xf>
    <xf numFmtId="168" fontId="15" fillId="3" borderId="31" xfId="0" applyNumberFormat="1" applyFont="1" applyFill="1" applyBorder="1" applyProtection="1">
      <protection hidden="1"/>
    </xf>
    <xf numFmtId="168" fontId="2" fillId="3" borderId="31" xfId="0" applyNumberFormat="1" applyFont="1" applyFill="1" applyBorder="1" applyProtection="1">
      <protection hidden="1"/>
    </xf>
    <xf numFmtId="168" fontId="137" fillId="3" borderId="31" xfId="0" applyNumberFormat="1" applyFont="1" applyFill="1" applyBorder="1" applyProtection="1">
      <protection hidden="1"/>
    </xf>
    <xf numFmtId="168" fontId="91" fillId="3" borderId="31" xfId="0" applyNumberFormat="1" applyFont="1" applyFill="1" applyBorder="1" applyProtection="1">
      <protection hidden="1"/>
    </xf>
    <xf numFmtId="0" fontId="52" fillId="3" borderId="0" xfId="0" applyFont="1" applyFill="1" applyProtection="1">
      <protection hidden="1"/>
    </xf>
    <xf numFmtId="176" fontId="15" fillId="3" borderId="41" xfId="0" applyNumberFormat="1" applyFont="1" applyFill="1" applyBorder="1"/>
    <xf numFmtId="178" fontId="81" fillId="3" borderId="9" xfId="0" applyNumberFormat="1" applyFont="1" applyFill="1" applyBorder="1" applyProtection="1">
      <protection hidden="1"/>
    </xf>
    <xf numFmtId="178" fontId="15" fillId="3" borderId="9" xfId="0" applyNumberFormat="1" applyFont="1" applyFill="1" applyBorder="1" applyProtection="1">
      <protection hidden="1"/>
    </xf>
    <xf numFmtId="168" fontId="81" fillId="3" borderId="9" xfId="0" applyNumberFormat="1" applyFont="1" applyFill="1" applyBorder="1" applyProtection="1">
      <protection hidden="1"/>
    </xf>
    <xf numFmtId="168" fontId="15" fillId="3" borderId="9" xfId="0" applyNumberFormat="1" applyFont="1" applyFill="1" applyBorder="1" applyProtection="1">
      <protection hidden="1"/>
    </xf>
    <xf numFmtId="168" fontId="2" fillId="3" borderId="9" xfId="0" applyNumberFormat="1" applyFont="1" applyFill="1" applyBorder="1" applyProtection="1">
      <protection hidden="1"/>
    </xf>
    <xf numFmtId="168" fontId="137" fillId="3" borderId="9" xfId="0" applyNumberFormat="1" applyFont="1" applyFill="1" applyBorder="1" applyProtection="1">
      <protection hidden="1"/>
    </xf>
    <xf numFmtId="168" fontId="91" fillId="3" borderId="9" xfId="0" applyNumberFormat="1" applyFont="1" applyFill="1" applyBorder="1" applyProtection="1">
      <protection hidden="1"/>
    </xf>
    <xf numFmtId="178" fontId="0" fillId="3" borderId="9" xfId="0" applyNumberFormat="1" applyFill="1" applyBorder="1" applyProtection="1">
      <protection hidden="1"/>
    </xf>
    <xf numFmtId="174" fontId="2" fillId="3" borderId="0" xfId="3" applyNumberFormat="1" applyFont="1" applyFill="1"/>
    <xf numFmtId="0" fontId="3" fillId="3" borderId="0" xfId="3" applyNumberFormat="1" applyFont="1" applyFill="1" applyBorder="1" applyAlignment="1" applyProtection="1">
      <alignment horizontal="right"/>
      <protection hidden="1"/>
    </xf>
    <xf numFmtId="172" fontId="15" fillId="3" borderId="0" xfId="0" applyNumberFormat="1" applyFont="1" applyFill="1" applyProtection="1">
      <protection hidden="1"/>
    </xf>
    <xf numFmtId="178" fontId="81" fillId="3" borderId="32" xfId="0" applyNumberFormat="1" applyFont="1" applyFill="1" applyBorder="1" applyProtection="1">
      <protection hidden="1"/>
    </xf>
    <xf numFmtId="168" fontId="81" fillId="3" borderId="32" xfId="0" applyNumberFormat="1" applyFont="1" applyFill="1" applyBorder="1" applyProtection="1">
      <protection hidden="1"/>
    </xf>
    <xf numFmtId="168" fontId="15" fillId="3" borderId="32" xfId="0" applyNumberFormat="1" applyFont="1" applyFill="1" applyBorder="1" applyProtection="1">
      <protection hidden="1"/>
    </xf>
    <xf numFmtId="168" fontId="2" fillId="3" borderId="32" xfId="0" applyNumberFormat="1" applyFont="1" applyFill="1" applyBorder="1" applyProtection="1">
      <protection hidden="1"/>
    </xf>
    <xf numFmtId="168" fontId="137" fillId="3" borderId="32" xfId="0" applyNumberFormat="1" applyFont="1" applyFill="1" applyBorder="1" applyProtection="1">
      <protection hidden="1"/>
    </xf>
    <xf numFmtId="168" fontId="91" fillId="3" borderId="32" xfId="0" applyNumberFormat="1" applyFont="1" applyFill="1" applyBorder="1" applyProtection="1">
      <protection hidden="1"/>
    </xf>
    <xf numFmtId="10" fontId="25" fillId="3" borderId="0" xfId="0" applyNumberFormat="1" applyFont="1" applyFill="1" applyProtection="1">
      <protection hidden="1"/>
    </xf>
    <xf numFmtId="10" fontId="81" fillId="3" borderId="0" xfId="0" applyNumberFormat="1" applyFont="1" applyFill="1" applyProtection="1">
      <protection hidden="1"/>
    </xf>
    <xf numFmtId="0" fontId="25" fillId="3" borderId="0" xfId="0" applyFont="1" applyFill="1" applyProtection="1">
      <protection hidden="1"/>
    </xf>
    <xf numFmtId="0" fontId="28" fillId="3" borderId="18" xfId="0" applyFont="1" applyFill="1" applyBorder="1" applyProtection="1">
      <protection hidden="1"/>
    </xf>
    <xf numFmtId="166" fontId="28" fillId="3" borderId="19" xfId="0" applyNumberFormat="1" applyFont="1" applyFill="1" applyBorder="1" applyProtection="1">
      <protection hidden="1"/>
    </xf>
    <xf numFmtId="0" fontId="0" fillId="3" borderId="0" xfId="0" applyFill="1" applyAlignment="1" applyProtection="1">
      <alignment horizontal="center"/>
      <protection hidden="1"/>
    </xf>
    <xf numFmtId="1" fontId="81" fillId="3" borderId="0" xfId="0" applyNumberFormat="1" applyFont="1" applyFill="1" applyProtection="1">
      <protection hidden="1"/>
    </xf>
    <xf numFmtId="0" fontId="28" fillId="3" borderId="41" xfId="0" applyFont="1" applyFill="1" applyBorder="1" applyProtection="1">
      <protection hidden="1"/>
    </xf>
    <xf numFmtId="0" fontId="0" fillId="3" borderId="42" xfId="0" applyFill="1" applyBorder="1" applyProtection="1">
      <protection hidden="1"/>
    </xf>
    <xf numFmtId="176" fontId="15" fillId="3" borderId="0" xfId="0" applyNumberFormat="1" applyFont="1" applyFill="1"/>
    <xf numFmtId="176" fontId="15" fillId="3" borderId="41" xfId="0" applyNumberFormat="1" applyFont="1" applyFill="1" applyBorder="1" applyProtection="1">
      <protection hidden="1"/>
    </xf>
    <xf numFmtId="176" fontId="3" fillId="3" borderId="41" xfId="0" applyNumberFormat="1" applyFont="1" applyFill="1" applyBorder="1"/>
    <xf numFmtId="0" fontId="25" fillId="3" borderId="28" xfId="0" applyFont="1" applyFill="1" applyBorder="1" applyProtection="1">
      <protection hidden="1"/>
    </xf>
    <xf numFmtId="168" fontId="27" fillId="3" borderId="31" xfId="0" applyNumberFormat="1" applyFont="1" applyFill="1" applyBorder="1" applyProtection="1">
      <protection hidden="1"/>
    </xf>
    <xf numFmtId="168" fontId="27" fillId="3" borderId="9" xfId="0" applyNumberFormat="1" applyFont="1" applyFill="1" applyBorder="1" applyProtection="1">
      <protection hidden="1"/>
    </xf>
    <xf numFmtId="168" fontId="0" fillId="3" borderId="9" xfId="0" applyNumberFormat="1" applyFill="1" applyBorder="1" applyProtection="1">
      <protection hidden="1"/>
    </xf>
    <xf numFmtId="14" fontId="0" fillId="3" borderId="2" xfId="0" applyNumberFormat="1" applyFill="1" applyBorder="1" applyProtection="1">
      <protection hidden="1"/>
    </xf>
    <xf numFmtId="0" fontId="23" fillId="3" borderId="4" xfId="0" applyFont="1" applyFill="1" applyBorder="1" applyProtection="1">
      <protection hidden="1"/>
    </xf>
    <xf numFmtId="14" fontId="0" fillId="3" borderId="0" xfId="0" applyNumberFormat="1" applyFill="1" applyProtection="1">
      <protection hidden="1"/>
    </xf>
    <xf numFmtId="0" fontId="0" fillId="3" borderId="5" xfId="0" applyFill="1" applyBorder="1" applyProtection="1">
      <protection hidden="1"/>
    </xf>
    <xf numFmtId="14" fontId="37" fillId="3" borderId="4" xfId="0" applyNumberFormat="1" applyFont="1" applyFill="1" applyBorder="1" applyProtection="1">
      <protection hidden="1"/>
    </xf>
    <xf numFmtId="0" fontId="0" fillId="3" borderId="43" xfId="0" applyFill="1" applyBorder="1" applyProtection="1">
      <protection hidden="1"/>
    </xf>
    <xf numFmtId="10" fontId="25" fillId="3" borderId="18" xfId="0" applyNumberFormat="1" applyFont="1" applyFill="1" applyBorder="1" applyProtection="1">
      <protection hidden="1"/>
    </xf>
    <xf numFmtId="168" fontId="81" fillId="3" borderId="18" xfId="0" applyNumberFormat="1" applyFont="1" applyFill="1" applyBorder="1" applyProtection="1">
      <protection hidden="1"/>
    </xf>
    <xf numFmtId="10" fontId="81" fillId="3" borderId="18" xfId="0" applyNumberFormat="1" applyFont="1" applyFill="1" applyBorder="1" applyProtection="1">
      <protection hidden="1"/>
    </xf>
    <xf numFmtId="0" fontId="81" fillId="3" borderId="18" xfId="0" applyFont="1" applyFill="1" applyBorder="1" applyProtection="1">
      <protection hidden="1"/>
    </xf>
    <xf numFmtId="0" fontId="15" fillId="3" borderId="18" xfId="0" applyFont="1" applyFill="1" applyBorder="1" applyProtection="1">
      <protection hidden="1"/>
    </xf>
    <xf numFmtId="0" fontId="2" fillId="3" borderId="18" xfId="0" applyFont="1" applyFill="1" applyBorder="1" applyProtection="1">
      <protection hidden="1"/>
    </xf>
    <xf numFmtId="0" fontId="137" fillId="3" borderId="18" xfId="0" applyFont="1" applyFill="1" applyBorder="1" applyProtection="1">
      <protection hidden="1"/>
    </xf>
    <xf numFmtId="0" fontId="91" fillId="3" borderId="18" xfId="0" applyFont="1" applyFill="1" applyBorder="1" applyProtection="1">
      <protection hidden="1"/>
    </xf>
    <xf numFmtId="0" fontId="25" fillId="3" borderId="44" xfId="0" applyFont="1" applyFill="1" applyBorder="1" applyProtection="1">
      <protection hidden="1"/>
    </xf>
    <xf numFmtId="14" fontId="0" fillId="3" borderId="4" xfId="0" applyNumberFormat="1" applyFill="1" applyBorder="1"/>
    <xf numFmtId="14" fontId="0" fillId="3" borderId="0" xfId="0" applyNumberFormat="1" applyFill="1"/>
    <xf numFmtId="0" fontId="0" fillId="3" borderId="0" xfId="0" applyFill="1"/>
    <xf numFmtId="14" fontId="2" fillId="3" borderId="5" xfId="0" applyNumberFormat="1" applyFont="1" applyFill="1" applyBorder="1" applyProtection="1">
      <protection hidden="1"/>
    </xf>
    <xf numFmtId="0" fontId="3" fillId="3" borderId="45" xfId="0" applyFont="1" applyFill="1" applyBorder="1" applyProtection="1">
      <protection hidden="1"/>
    </xf>
    <xf numFmtId="10" fontId="15" fillId="3" borderId="0" xfId="0" applyNumberFormat="1" applyFont="1" applyFill="1" applyProtection="1">
      <protection hidden="1"/>
    </xf>
    <xf numFmtId="177" fontId="15" fillId="3" borderId="0" xfId="0" applyNumberFormat="1" applyFont="1" applyFill="1" applyProtection="1">
      <protection hidden="1"/>
    </xf>
    <xf numFmtId="9" fontId="15" fillId="3" borderId="0" xfId="0" applyNumberFormat="1" applyFont="1" applyFill="1" applyProtection="1">
      <protection hidden="1"/>
    </xf>
    <xf numFmtId="14" fontId="15" fillId="3" borderId="5" xfId="0" applyNumberFormat="1" applyFont="1" applyFill="1" applyBorder="1" applyProtection="1">
      <protection hidden="1"/>
    </xf>
    <xf numFmtId="0" fontId="3" fillId="3" borderId="25" xfId="0" applyFont="1" applyFill="1" applyBorder="1" applyProtection="1">
      <protection hidden="1"/>
    </xf>
    <xf numFmtId="0" fontId="25" fillId="3" borderId="28" xfId="0" applyFont="1" applyFill="1" applyBorder="1" applyAlignment="1" applyProtection="1">
      <alignment horizontal="center"/>
      <protection hidden="1"/>
    </xf>
    <xf numFmtId="0" fontId="3" fillId="3" borderId="20" xfId="0" applyFont="1" applyFill="1" applyBorder="1" applyProtection="1">
      <protection hidden="1"/>
    </xf>
    <xf numFmtId="168" fontId="0" fillId="3" borderId="32" xfId="0" applyNumberFormat="1" applyFill="1" applyBorder="1" applyProtection="1">
      <protection hidden="1"/>
    </xf>
    <xf numFmtId="14" fontId="0" fillId="3" borderId="20" xfId="0" applyNumberFormat="1" applyFill="1" applyBorder="1" applyAlignment="1" applyProtection="1">
      <alignment horizontal="center"/>
      <protection hidden="1"/>
    </xf>
    <xf numFmtId="0" fontId="3" fillId="3" borderId="20" xfId="0" applyFont="1" applyFill="1" applyBorder="1" applyAlignment="1" applyProtection="1">
      <alignment horizontal="center"/>
      <protection hidden="1"/>
    </xf>
    <xf numFmtId="9" fontId="0" fillId="3" borderId="18" xfId="0" applyNumberFormat="1" applyFill="1" applyBorder="1" applyProtection="1">
      <protection hidden="1"/>
    </xf>
    <xf numFmtId="9" fontId="81" fillId="3" borderId="18" xfId="0" applyNumberFormat="1" applyFont="1" applyFill="1" applyBorder="1" applyProtection="1">
      <protection hidden="1"/>
    </xf>
    <xf numFmtId="9" fontId="15" fillId="3" borderId="18" xfId="0" applyNumberFormat="1" applyFont="1" applyFill="1" applyBorder="1" applyProtection="1">
      <protection hidden="1"/>
    </xf>
    <xf numFmtId="9" fontId="2" fillId="3" borderId="18" xfId="0" applyNumberFormat="1" applyFont="1" applyFill="1" applyBorder="1" applyProtection="1">
      <protection hidden="1"/>
    </xf>
    <xf numFmtId="9" fontId="137" fillId="3" borderId="18" xfId="0" applyNumberFormat="1" applyFont="1" applyFill="1" applyBorder="1" applyProtection="1">
      <protection hidden="1"/>
    </xf>
    <xf numFmtId="9" fontId="91" fillId="3" borderId="18" xfId="0" applyNumberFormat="1" applyFont="1" applyFill="1" applyBorder="1" applyProtection="1">
      <protection hidden="1"/>
    </xf>
    <xf numFmtId="0" fontId="25" fillId="3" borderId="44" xfId="0" applyFont="1" applyFill="1" applyBorder="1" applyAlignment="1" applyProtection="1">
      <alignment horizontal="center"/>
      <protection hidden="1"/>
    </xf>
    <xf numFmtId="9" fontId="0" fillId="3" borderId="0" xfId="0" applyNumberFormat="1" applyFill="1" applyProtection="1">
      <protection hidden="1"/>
    </xf>
    <xf numFmtId="9" fontId="81" fillId="3" borderId="0" xfId="0" applyNumberFormat="1" applyFont="1" applyFill="1" applyProtection="1">
      <protection hidden="1"/>
    </xf>
    <xf numFmtId="9" fontId="2" fillId="3" borderId="0" xfId="0" applyNumberFormat="1" applyFont="1" applyFill="1" applyProtection="1">
      <protection hidden="1"/>
    </xf>
    <xf numFmtId="9" fontId="137" fillId="3" borderId="0" xfId="0" applyNumberFormat="1" applyFont="1" applyFill="1" applyProtection="1">
      <protection hidden="1"/>
    </xf>
    <xf numFmtId="9" fontId="91" fillId="3" borderId="0" xfId="0" applyNumberFormat="1" applyFont="1" applyFill="1" applyProtection="1">
      <protection hidden="1"/>
    </xf>
    <xf numFmtId="0" fontId="0" fillId="3" borderId="20" xfId="0" applyFill="1" applyBorder="1" applyAlignment="1" applyProtection="1">
      <alignment horizontal="left"/>
      <protection hidden="1"/>
    </xf>
    <xf numFmtId="1" fontId="15" fillId="3" borderId="7" xfId="0" applyNumberFormat="1" applyFont="1" applyFill="1" applyBorder="1" applyProtection="1">
      <protection hidden="1"/>
    </xf>
    <xf numFmtId="1" fontId="3" fillId="3" borderId="0" xfId="0" applyNumberFormat="1" applyFont="1" applyFill="1" applyProtection="1">
      <protection hidden="1"/>
    </xf>
    <xf numFmtId="0" fontId="87" fillId="3" borderId="4" xfId="0" applyFont="1" applyFill="1" applyBorder="1" applyProtection="1">
      <protection hidden="1"/>
    </xf>
    <xf numFmtId="0" fontId="23" fillId="3" borderId="29" xfId="0" applyFont="1" applyFill="1" applyBorder="1" applyProtection="1">
      <protection hidden="1"/>
    </xf>
    <xf numFmtId="0" fontId="0" fillId="3" borderId="46" xfId="0" applyFill="1" applyBorder="1" applyProtection="1">
      <protection hidden="1"/>
    </xf>
    <xf numFmtId="14" fontId="0" fillId="3" borderId="46" xfId="0" applyNumberFormat="1" applyFill="1" applyBorder="1" applyProtection="1">
      <protection hidden="1"/>
    </xf>
    <xf numFmtId="0" fontId="3" fillId="3" borderId="31" xfId="0" applyFont="1" applyFill="1" applyBorder="1" applyProtection="1">
      <protection hidden="1"/>
    </xf>
    <xf numFmtId="0" fontId="3" fillId="3" borderId="47" xfId="0" applyFont="1" applyFill="1" applyBorder="1" applyProtection="1">
      <protection hidden="1"/>
    </xf>
    <xf numFmtId="0" fontId="3" fillId="3" borderId="18" xfId="0" applyFont="1" applyFill="1" applyBorder="1" applyProtection="1">
      <protection hidden="1"/>
    </xf>
    <xf numFmtId="0" fontId="0" fillId="3" borderId="19" xfId="0" applyFill="1" applyBorder="1" applyProtection="1">
      <protection hidden="1"/>
    </xf>
    <xf numFmtId="14" fontId="3" fillId="3" borderId="18" xfId="0" applyNumberFormat="1" applyFont="1" applyFill="1" applyBorder="1" applyAlignment="1" applyProtection="1">
      <alignment horizontal="right"/>
      <protection hidden="1"/>
    </xf>
    <xf numFmtId="0" fontId="0" fillId="3" borderId="9" xfId="0" applyFill="1" applyBorder="1" applyProtection="1">
      <protection hidden="1"/>
    </xf>
    <xf numFmtId="0" fontId="3" fillId="3" borderId="48" xfId="0" applyFont="1" applyFill="1" applyBorder="1" applyProtection="1">
      <protection hidden="1"/>
    </xf>
    <xf numFmtId="0" fontId="3" fillId="3" borderId="46" xfId="0" applyFont="1" applyFill="1" applyBorder="1" applyProtection="1">
      <protection hidden="1"/>
    </xf>
    <xf numFmtId="0" fontId="67" fillId="3" borderId="49" xfId="0" applyFont="1" applyFill="1" applyBorder="1" applyProtection="1">
      <protection hidden="1"/>
    </xf>
    <xf numFmtId="0" fontId="3" fillId="3" borderId="50" xfId="0" applyFont="1" applyFill="1" applyBorder="1" applyAlignment="1" applyProtection="1">
      <alignment horizontal="right"/>
      <protection hidden="1"/>
    </xf>
    <xf numFmtId="1" fontId="3" fillId="3" borderId="50" xfId="0" applyNumberFormat="1" applyFont="1" applyFill="1" applyBorder="1" applyAlignment="1" applyProtection="1">
      <alignment horizontal="right"/>
      <protection hidden="1"/>
    </xf>
    <xf numFmtId="0" fontId="3" fillId="3" borderId="49" xfId="0" applyFont="1" applyFill="1" applyBorder="1" applyProtection="1">
      <protection hidden="1"/>
    </xf>
    <xf numFmtId="172" fontId="3" fillId="3" borderId="46" xfId="0" applyNumberFormat="1" applyFont="1" applyFill="1" applyBorder="1" applyAlignment="1" applyProtection="1">
      <alignment horizontal="right"/>
      <protection hidden="1"/>
    </xf>
    <xf numFmtId="0" fontId="3" fillId="3" borderId="10" xfId="0" applyFont="1" applyFill="1" applyBorder="1" applyProtection="1">
      <protection hidden="1"/>
    </xf>
    <xf numFmtId="172" fontId="3" fillId="3" borderId="51" xfId="0" applyNumberFormat="1" applyFont="1" applyFill="1" applyBorder="1" applyAlignment="1" applyProtection="1">
      <alignment horizontal="right"/>
      <protection hidden="1"/>
    </xf>
    <xf numFmtId="0" fontId="0" fillId="3" borderId="32" xfId="0" applyFill="1" applyBorder="1" applyProtection="1">
      <protection hidden="1"/>
    </xf>
    <xf numFmtId="0" fontId="34" fillId="3" borderId="4" xfId="0" applyFont="1" applyFill="1" applyBorder="1" applyProtection="1">
      <protection hidden="1"/>
    </xf>
    <xf numFmtId="0" fontId="0" fillId="3" borderId="52" xfId="0" applyFill="1" applyBorder="1" applyProtection="1">
      <protection hidden="1"/>
    </xf>
    <xf numFmtId="173" fontId="0" fillId="3" borderId="52" xfId="0" applyNumberFormat="1" applyFill="1" applyBorder="1" applyAlignment="1" applyProtection="1">
      <alignment horizontal="left"/>
      <protection hidden="1"/>
    </xf>
    <xf numFmtId="0" fontId="0" fillId="3" borderId="53" xfId="0" applyFill="1" applyBorder="1" applyProtection="1">
      <protection hidden="1"/>
    </xf>
    <xf numFmtId="0" fontId="0" fillId="3" borderId="54" xfId="0" applyFill="1" applyBorder="1" applyProtection="1">
      <protection hidden="1"/>
    </xf>
    <xf numFmtId="173" fontId="0" fillId="3" borderId="54" xfId="0" applyNumberFormat="1" applyFill="1" applyBorder="1" applyAlignment="1" applyProtection="1">
      <alignment horizontal="left"/>
      <protection hidden="1"/>
    </xf>
    <xf numFmtId="0" fontId="0" fillId="3" borderId="55" xfId="0" applyFill="1" applyBorder="1" applyProtection="1">
      <protection hidden="1"/>
    </xf>
    <xf numFmtId="0" fontId="15" fillId="3" borderId="48" xfId="0" applyFont="1" applyFill="1" applyBorder="1" applyProtection="1">
      <protection hidden="1"/>
    </xf>
    <xf numFmtId="172" fontId="3" fillId="3" borderId="56" xfId="0" applyNumberFormat="1" applyFont="1" applyFill="1" applyBorder="1" applyAlignment="1" applyProtection="1">
      <alignment horizontal="right"/>
      <protection hidden="1"/>
    </xf>
    <xf numFmtId="0" fontId="0" fillId="3" borderId="57" xfId="0" applyFill="1" applyBorder="1" applyProtection="1">
      <protection hidden="1"/>
    </xf>
    <xf numFmtId="174" fontId="0" fillId="3" borderId="0" xfId="0" applyNumberFormat="1" applyFill="1" applyProtection="1">
      <protection hidden="1"/>
    </xf>
    <xf numFmtId="0" fontId="15" fillId="3" borderId="46" xfId="0" applyFont="1" applyFill="1" applyBorder="1" applyProtection="1">
      <protection hidden="1"/>
    </xf>
    <xf numFmtId="174" fontId="3" fillId="3" borderId="56" xfId="0" applyNumberFormat="1" applyFont="1" applyFill="1" applyBorder="1" applyAlignment="1" applyProtection="1">
      <alignment horizontal="right"/>
      <protection hidden="1"/>
    </xf>
    <xf numFmtId="174" fontId="0" fillId="3" borderId="57" xfId="0" applyNumberFormat="1" applyFill="1" applyBorder="1" applyProtection="1">
      <protection hidden="1"/>
    </xf>
    <xf numFmtId="174" fontId="8" fillId="3" borderId="0" xfId="0" applyNumberFormat="1" applyFont="1" applyFill="1" applyProtection="1">
      <protection hidden="1"/>
    </xf>
    <xf numFmtId="0" fontId="8" fillId="3" borderId="0" xfId="0" applyFont="1" applyFill="1" applyProtection="1">
      <protection hidden="1"/>
    </xf>
    <xf numFmtId="9" fontId="25" fillId="3" borderId="18" xfId="0" applyNumberFormat="1" applyFont="1" applyFill="1" applyBorder="1" applyProtection="1">
      <protection hidden="1"/>
    </xf>
    <xf numFmtId="0" fontId="15" fillId="3" borderId="48" xfId="0" applyFont="1" applyFill="1" applyBorder="1" applyAlignment="1" applyProtection="1">
      <alignment horizontal="left"/>
      <protection hidden="1"/>
    </xf>
    <xf numFmtId="0" fontId="15" fillId="3" borderId="29" xfId="0" applyFont="1" applyFill="1" applyBorder="1" applyAlignment="1" applyProtection="1">
      <alignment horizontal="left"/>
      <protection hidden="1"/>
    </xf>
    <xf numFmtId="166" fontId="3" fillId="3" borderId="56" xfId="0" applyNumberFormat="1" applyFont="1" applyFill="1" applyBorder="1" applyAlignment="1" applyProtection="1">
      <alignment horizontal="right"/>
      <protection hidden="1"/>
    </xf>
    <xf numFmtId="9" fontId="25" fillId="3" borderId="0" xfId="0" applyNumberFormat="1" applyFont="1" applyFill="1" applyProtection="1">
      <protection hidden="1"/>
    </xf>
    <xf numFmtId="2" fontId="3" fillId="3" borderId="56" xfId="0" applyNumberFormat="1" applyFont="1" applyFill="1" applyBorder="1" applyAlignment="1" applyProtection="1">
      <alignment horizontal="right"/>
      <protection hidden="1"/>
    </xf>
    <xf numFmtId="2" fontId="12" fillId="3" borderId="58" xfId="0" applyNumberFormat="1" applyFont="1" applyFill="1" applyBorder="1" applyAlignment="1" applyProtection="1">
      <alignment horizontal="center" vertical="center"/>
      <protection hidden="1"/>
    </xf>
    <xf numFmtId="177" fontId="3" fillId="3" borderId="56" xfId="0" applyNumberFormat="1" applyFont="1" applyFill="1" applyBorder="1" applyAlignment="1" applyProtection="1">
      <alignment horizontal="right"/>
      <protection hidden="1"/>
    </xf>
    <xf numFmtId="168" fontId="3" fillId="3" borderId="9" xfId="0" applyNumberFormat="1" applyFont="1" applyFill="1" applyBorder="1" applyProtection="1">
      <protection hidden="1"/>
    </xf>
    <xf numFmtId="0" fontId="0" fillId="3" borderId="59" xfId="0" applyFill="1" applyBorder="1" applyProtection="1">
      <protection hidden="1"/>
    </xf>
    <xf numFmtId="10" fontId="3" fillId="3" borderId="0" xfId="0" applyNumberFormat="1" applyFont="1" applyFill="1" applyAlignment="1" applyProtection="1">
      <alignment horizontal="center"/>
      <protection hidden="1"/>
    </xf>
    <xf numFmtId="10" fontId="3" fillId="3" borderId="5" xfId="0" applyNumberFormat="1" applyFont="1" applyFill="1" applyBorder="1" applyAlignment="1" applyProtection="1">
      <alignment horizontal="center"/>
      <protection hidden="1"/>
    </xf>
    <xf numFmtId="2" fontId="3" fillId="3" borderId="0" xfId="0" applyNumberFormat="1" applyFont="1" applyFill="1" applyAlignment="1" applyProtection="1">
      <alignment horizontal="center"/>
      <protection hidden="1"/>
    </xf>
    <xf numFmtId="0" fontId="19" fillId="3" borderId="4" xfId="0" applyFont="1" applyFill="1" applyBorder="1" applyProtection="1">
      <protection hidden="1"/>
    </xf>
    <xf numFmtId="165" fontId="3" fillId="3" borderId="0" xfId="0" applyNumberFormat="1" applyFont="1" applyFill="1" applyAlignment="1" applyProtection="1">
      <alignment horizontal="center"/>
      <protection hidden="1"/>
    </xf>
    <xf numFmtId="2" fontId="3" fillId="3" borderId="5" xfId="0" applyNumberFormat="1"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0" fillId="3" borderId="10" xfId="0" applyFill="1" applyBorder="1" applyProtection="1">
      <protection hidden="1"/>
    </xf>
    <xf numFmtId="0" fontId="0" fillId="3" borderId="2" xfId="0" applyFill="1" applyBorder="1" applyAlignment="1" applyProtection="1">
      <alignment horizontal="center"/>
      <protection hidden="1"/>
    </xf>
    <xf numFmtId="0" fontId="15" fillId="3" borderId="2" xfId="0" applyFont="1" applyFill="1" applyBorder="1" applyAlignment="1" applyProtection="1">
      <alignment horizontal="center"/>
      <protection hidden="1"/>
    </xf>
    <xf numFmtId="0" fontId="0" fillId="3" borderId="3" xfId="0" applyFill="1" applyBorder="1" applyAlignment="1" applyProtection="1">
      <alignment horizontal="left"/>
      <protection hidden="1"/>
    </xf>
    <xf numFmtId="0" fontId="0" fillId="3" borderId="0" xfId="0" applyFill="1" applyAlignment="1" applyProtection="1">
      <alignment horizontal="left"/>
      <protection hidden="1"/>
    </xf>
    <xf numFmtId="14" fontId="0" fillId="3" borderId="5" xfId="0" applyNumberFormat="1" applyFill="1" applyBorder="1" applyProtection="1">
      <protection hidden="1"/>
    </xf>
    <xf numFmtId="14" fontId="0" fillId="3" borderId="4" xfId="0" applyNumberFormat="1" applyFill="1" applyBorder="1" applyProtection="1">
      <protection hidden="1"/>
    </xf>
    <xf numFmtId="168" fontId="15" fillId="3" borderId="0" xfId="0" applyNumberFormat="1" applyFont="1" applyFill="1" applyProtection="1">
      <protection hidden="1"/>
    </xf>
    <xf numFmtId="168" fontId="2" fillId="3" borderId="0" xfId="0" applyNumberFormat="1" applyFont="1" applyFill="1" applyProtection="1">
      <protection hidden="1"/>
    </xf>
    <xf numFmtId="168" fontId="137" fillId="3" borderId="0" xfId="0" applyNumberFormat="1" applyFont="1" applyFill="1" applyProtection="1">
      <protection hidden="1"/>
    </xf>
    <xf numFmtId="168" fontId="91" fillId="3" borderId="0" xfId="0" applyNumberFormat="1" applyFont="1" applyFill="1" applyProtection="1">
      <protection hidden="1"/>
    </xf>
    <xf numFmtId="168" fontId="113" fillId="3" borderId="9" xfId="0" applyNumberFormat="1" applyFont="1" applyFill="1" applyBorder="1" applyProtection="1">
      <protection hidden="1"/>
    </xf>
    <xf numFmtId="168" fontId="114" fillId="3" borderId="9" xfId="0" applyNumberFormat="1" applyFont="1" applyFill="1" applyBorder="1" applyProtection="1">
      <protection hidden="1"/>
    </xf>
    <xf numFmtId="14" fontId="3" fillId="3" borderId="0" xfId="0" applyNumberFormat="1" applyFont="1" applyFill="1" applyProtection="1">
      <protection hidden="1"/>
    </xf>
    <xf numFmtId="0" fontId="2" fillId="3" borderId="0" xfId="0" applyFont="1" applyFill="1"/>
    <xf numFmtId="1" fontId="15" fillId="3" borderId="0" xfId="0" applyNumberFormat="1" applyFont="1" applyFill="1"/>
    <xf numFmtId="2" fontId="0" fillId="3" borderId="0" xfId="0" applyNumberFormat="1" applyFill="1" applyProtection="1">
      <protection hidden="1"/>
    </xf>
    <xf numFmtId="0" fontId="15" fillId="3" borderId="28" xfId="0" applyFont="1" applyFill="1" applyBorder="1" applyAlignment="1" applyProtection="1">
      <alignment horizontal="center"/>
      <protection hidden="1"/>
    </xf>
    <xf numFmtId="2" fontId="0" fillId="3" borderId="4" xfId="0" applyNumberFormat="1" applyFill="1" applyBorder="1" applyProtection="1">
      <protection hidden="1"/>
    </xf>
    <xf numFmtId="171" fontId="0" fillId="3" borderId="7" xfId="0" applyNumberFormat="1" applyFill="1" applyBorder="1" applyAlignment="1" applyProtection="1">
      <alignment horizontal="left"/>
      <protection hidden="1"/>
    </xf>
    <xf numFmtId="1" fontId="0" fillId="3" borderId="2" xfId="0" applyNumberFormat="1" applyFill="1" applyBorder="1" applyProtection="1">
      <protection hidden="1"/>
    </xf>
    <xf numFmtId="168" fontId="18" fillId="3" borderId="9" xfId="0" applyNumberFormat="1" applyFont="1" applyFill="1" applyBorder="1" applyProtection="1">
      <protection hidden="1"/>
    </xf>
    <xf numFmtId="168" fontId="149" fillId="3" borderId="9" xfId="0" applyNumberFormat="1" applyFont="1" applyFill="1" applyBorder="1" applyProtection="1">
      <protection hidden="1"/>
    </xf>
    <xf numFmtId="168" fontId="92" fillId="3" borderId="9" xfId="0" applyNumberFormat="1" applyFont="1" applyFill="1" applyBorder="1" applyProtection="1">
      <protection hidden="1"/>
    </xf>
    <xf numFmtId="0" fontId="82" fillId="3" borderId="4" xfId="1" applyNumberFormat="1" applyFont="1" applyFill="1" applyBorder="1" applyProtection="1">
      <protection hidden="1"/>
    </xf>
    <xf numFmtId="0" fontId="15" fillId="3" borderId="18" xfId="0" applyFont="1" applyFill="1" applyBorder="1" applyAlignment="1" applyProtection="1">
      <alignment horizontal="center"/>
      <protection hidden="1"/>
    </xf>
    <xf numFmtId="0" fontId="25" fillId="3" borderId="12" xfId="0" applyFont="1" applyFill="1" applyBorder="1" applyProtection="1">
      <protection hidden="1"/>
    </xf>
    <xf numFmtId="0" fontId="33" fillId="3" borderId="12" xfId="0" applyFont="1" applyFill="1" applyBorder="1" applyProtection="1">
      <protection hidden="1"/>
    </xf>
    <xf numFmtId="0" fontId="15" fillId="3" borderId="12" xfId="0" applyFont="1" applyFill="1" applyBorder="1" applyAlignment="1" applyProtection="1">
      <alignment horizontal="center"/>
      <protection hidden="1"/>
    </xf>
    <xf numFmtId="0" fontId="2" fillId="3" borderId="12" xfId="0" applyFont="1" applyFill="1" applyBorder="1" applyAlignment="1" applyProtection="1">
      <alignment horizontal="center"/>
      <protection hidden="1"/>
    </xf>
    <xf numFmtId="0" fontId="137" fillId="3" borderId="12" xfId="0" applyFont="1" applyFill="1" applyBorder="1" applyAlignment="1" applyProtection="1">
      <alignment horizontal="center"/>
      <protection hidden="1"/>
    </xf>
    <xf numFmtId="0" fontId="91" fillId="3" borderId="12" xfId="0" applyFont="1" applyFill="1" applyBorder="1" applyAlignment="1" applyProtection="1">
      <alignment horizontal="center"/>
      <protection hidden="1"/>
    </xf>
    <xf numFmtId="0" fontId="25" fillId="3" borderId="40" xfId="0" applyFont="1" applyFill="1" applyBorder="1" applyAlignment="1" applyProtection="1">
      <alignment horizontal="center"/>
      <protection hidden="1"/>
    </xf>
    <xf numFmtId="0" fontId="15" fillId="3" borderId="0" xfId="0" applyFont="1" applyFill="1" applyAlignment="1" applyProtection="1">
      <alignment horizontal="center"/>
      <protection hidden="1"/>
    </xf>
    <xf numFmtId="0" fontId="2" fillId="3" borderId="0" xfId="0" applyFont="1" applyFill="1" applyAlignment="1" applyProtection="1">
      <alignment horizontal="center"/>
      <protection hidden="1"/>
    </xf>
    <xf numFmtId="0" fontId="137" fillId="3" borderId="0" xfId="0" applyFont="1" applyFill="1" applyAlignment="1" applyProtection="1">
      <alignment horizontal="center"/>
      <protection hidden="1"/>
    </xf>
    <xf numFmtId="0" fontId="91" fillId="3" borderId="0" xfId="0" applyFont="1" applyFill="1" applyAlignment="1" applyProtection="1">
      <alignment horizontal="center"/>
      <protection hidden="1"/>
    </xf>
    <xf numFmtId="0" fontId="8" fillId="3" borderId="25" xfId="0" applyFont="1" applyFill="1" applyBorder="1" applyProtection="1">
      <protection hidden="1"/>
    </xf>
    <xf numFmtId="168" fontId="81" fillId="3" borderId="7" xfId="0" applyNumberFormat="1" applyFont="1" applyFill="1" applyBorder="1" applyProtection="1">
      <protection hidden="1"/>
    </xf>
    <xf numFmtId="168" fontId="15" fillId="3" borderId="7" xfId="0" applyNumberFormat="1" applyFont="1" applyFill="1" applyBorder="1" applyProtection="1">
      <protection hidden="1"/>
    </xf>
    <xf numFmtId="168" fontId="2" fillId="3" borderId="7" xfId="0" applyNumberFormat="1" applyFont="1" applyFill="1" applyBorder="1" applyProtection="1">
      <protection hidden="1"/>
    </xf>
    <xf numFmtId="168" fontId="137" fillId="3" borderId="7" xfId="0" applyNumberFormat="1" applyFont="1" applyFill="1" applyBorder="1" applyProtection="1">
      <protection hidden="1"/>
    </xf>
    <xf numFmtId="168" fontId="91" fillId="3" borderId="7" xfId="0" applyNumberFormat="1" applyFont="1" applyFill="1" applyBorder="1" applyProtection="1">
      <protection hidden="1"/>
    </xf>
    <xf numFmtId="168" fontId="93" fillId="3" borderId="31" xfId="0" applyNumberFormat="1" applyFont="1" applyFill="1" applyBorder="1" applyProtection="1">
      <protection hidden="1"/>
    </xf>
    <xf numFmtId="0" fontId="93" fillId="3" borderId="0" xfId="0" applyFont="1" applyFill="1" applyProtection="1">
      <protection hidden="1"/>
    </xf>
    <xf numFmtId="0" fontId="3" fillId="3" borderId="43" xfId="0" applyFont="1" applyFill="1" applyBorder="1" applyProtection="1">
      <protection hidden="1"/>
    </xf>
    <xf numFmtId="10" fontId="28" fillId="3" borderId="18" xfId="0" applyNumberFormat="1" applyFont="1" applyFill="1" applyBorder="1" applyProtection="1">
      <protection hidden="1"/>
    </xf>
    <xf numFmtId="168" fontId="15" fillId="3" borderId="18" xfId="0" applyNumberFormat="1" applyFont="1" applyFill="1" applyBorder="1" applyProtection="1">
      <protection hidden="1"/>
    </xf>
    <xf numFmtId="10" fontId="0" fillId="3" borderId="18" xfId="0" applyNumberFormat="1" applyFill="1" applyBorder="1" applyProtection="1">
      <protection hidden="1"/>
    </xf>
    <xf numFmtId="10" fontId="0" fillId="3" borderId="18" xfId="0" applyNumberFormat="1" applyFill="1" applyBorder="1" applyAlignment="1" applyProtection="1">
      <alignment horizontal="center"/>
      <protection hidden="1"/>
    </xf>
    <xf numFmtId="0" fontId="0" fillId="3" borderId="18" xfId="0" applyFill="1" applyBorder="1" applyAlignment="1" applyProtection="1">
      <alignment horizontal="center"/>
      <protection hidden="1"/>
    </xf>
    <xf numFmtId="0" fontId="93" fillId="3" borderId="18" xfId="0" applyFont="1" applyFill="1" applyBorder="1" applyAlignment="1" applyProtection="1">
      <alignment horizontal="center"/>
      <protection hidden="1"/>
    </xf>
    <xf numFmtId="0" fontId="2" fillId="3" borderId="18" xfId="0" applyFont="1" applyFill="1" applyBorder="1" applyAlignment="1" applyProtection="1">
      <alignment horizontal="center"/>
      <protection hidden="1"/>
    </xf>
    <xf numFmtId="0" fontId="137" fillId="3" borderId="18" xfId="0" applyFont="1" applyFill="1" applyBorder="1" applyAlignment="1" applyProtection="1">
      <alignment horizontal="center"/>
      <protection hidden="1"/>
    </xf>
    <xf numFmtId="0" fontId="0" fillId="3" borderId="44" xfId="0" applyFill="1" applyBorder="1" applyProtection="1">
      <protection hidden="1"/>
    </xf>
    <xf numFmtId="10" fontId="28" fillId="3" borderId="0" xfId="0" applyNumberFormat="1" applyFont="1" applyFill="1" applyProtection="1">
      <protection hidden="1"/>
    </xf>
    <xf numFmtId="10" fontId="0" fillId="3" borderId="0" xfId="0" applyNumberFormat="1" applyFill="1" applyProtection="1">
      <protection hidden="1"/>
    </xf>
    <xf numFmtId="10" fontId="0" fillId="3" borderId="0" xfId="0" applyNumberFormat="1" applyFill="1" applyAlignment="1" applyProtection="1">
      <alignment horizontal="center"/>
      <protection hidden="1"/>
    </xf>
    <xf numFmtId="1" fontId="33" fillId="3" borderId="0" xfId="0" applyNumberFormat="1" applyFont="1" applyFill="1" applyProtection="1">
      <protection hidden="1"/>
    </xf>
    <xf numFmtId="168" fontId="28" fillId="3" borderId="31" xfId="0" applyNumberFormat="1" applyFont="1" applyFill="1" applyBorder="1" applyProtection="1">
      <protection hidden="1"/>
    </xf>
    <xf numFmtId="178" fontId="28" fillId="3" borderId="4" xfId="0" applyNumberFormat="1" applyFont="1" applyFill="1" applyBorder="1" applyProtection="1">
      <protection hidden="1"/>
    </xf>
    <xf numFmtId="178" fontId="81" fillId="3" borderId="0" xfId="0" applyNumberFormat="1" applyFont="1" applyFill="1" applyProtection="1">
      <protection hidden="1"/>
    </xf>
    <xf numFmtId="168" fontId="28" fillId="3" borderId="9" xfId="0" applyNumberFormat="1" applyFont="1" applyFill="1" applyBorder="1" applyProtection="1">
      <protection hidden="1"/>
    </xf>
    <xf numFmtId="168" fontId="28" fillId="3" borderId="32" xfId="0" applyNumberFormat="1" applyFont="1" applyFill="1" applyBorder="1" applyProtection="1">
      <protection hidden="1"/>
    </xf>
    <xf numFmtId="0" fontId="0" fillId="3" borderId="33" xfId="0" applyFill="1" applyBorder="1" applyProtection="1">
      <protection hidden="1"/>
    </xf>
    <xf numFmtId="10" fontId="0" fillId="3" borderId="34" xfId="0" applyNumberFormat="1" applyFill="1" applyBorder="1" applyProtection="1">
      <protection hidden="1"/>
    </xf>
    <xf numFmtId="0" fontId="137" fillId="3" borderId="34" xfId="0" applyFont="1" applyFill="1" applyBorder="1" applyProtection="1">
      <protection hidden="1"/>
    </xf>
    <xf numFmtId="14" fontId="3" fillId="3" borderId="0" xfId="0" applyNumberFormat="1" applyFont="1" applyFill="1"/>
    <xf numFmtId="0" fontId="15" fillId="3" borderId="0" xfId="0" quotePrefix="1" applyFont="1" applyFill="1"/>
    <xf numFmtId="0" fontId="11" fillId="3" borderId="0" xfId="0" applyFont="1" applyFill="1"/>
    <xf numFmtId="0" fontId="42" fillId="3" borderId="0" xfId="0" applyFont="1" applyFill="1"/>
    <xf numFmtId="0" fontId="43" fillId="3" borderId="0" xfId="0" applyFont="1" applyFill="1"/>
    <xf numFmtId="0" fontId="15" fillId="3" borderId="0" xfId="0" applyFont="1" applyFill="1" applyAlignment="1">
      <alignment vertical="top"/>
    </xf>
    <xf numFmtId="0" fontId="0" fillId="3" borderId="0" xfId="0" applyFill="1" applyAlignment="1">
      <alignment vertical="top"/>
    </xf>
    <xf numFmtId="14" fontId="15" fillId="3" borderId="0" xfId="0" applyNumberFormat="1" applyFont="1" applyFill="1"/>
    <xf numFmtId="0" fontId="28" fillId="3" borderId="0" xfId="0" applyFont="1" applyFill="1"/>
    <xf numFmtId="0" fontId="54" fillId="3" borderId="0" xfId="0" applyFont="1" applyFill="1"/>
    <xf numFmtId="0" fontId="46" fillId="3" borderId="0" xfId="0" applyFont="1" applyFill="1"/>
    <xf numFmtId="0" fontId="56" fillId="3" borderId="0" xfId="0" applyFont="1" applyFill="1"/>
    <xf numFmtId="0" fontId="44" fillId="3" borderId="0" xfId="0" applyFont="1" applyFill="1"/>
    <xf numFmtId="0" fontId="57" fillId="3" borderId="0" xfId="0" applyFont="1" applyFill="1"/>
    <xf numFmtId="0" fontId="55" fillId="3" borderId="0" xfId="0" applyFont="1" applyFill="1" applyAlignment="1">
      <alignment horizontal="left"/>
    </xf>
    <xf numFmtId="0" fontId="54" fillId="3" borderId="0" xfId="0" applyFont="1" applyFill="1" applyAlignment="1">
      <alignment horizontal="left"/>
    </xf>
    <xf numFmtId="0" fontId="45" fillId="3" borderId="0" xfId="2" applyFill="1" applyAlignment="1" applyProtection="1"/>
    <xf numFmtId="0" fontId="69" fillId="3" borderId="60" xfId="0" applyFont="1" applyFill="1" applyBorder="1" applyAlignment="1">
      <alignment horizontal="center" vertical="top" wrapText="1"/>
    </xf>
    <xf numFmtId="0" fontId="69" fillId="3" borderId="64" xfId="0" applyFont="1" applyFill="1" applyBorder="1" applyAlignment="1">
      <alignment horizontal="center" vertical="top" wrapText="1"/>
    </xf>
    <xf numFmtId="0" fontId="69" fillId="3" borderId="65" xfId="0" applyFont="1" applyFill="1" applyBorder="1" applyAlignment="1">
      <alignment horizontal="center" vertical="top" wrapText="1"/>
    </xf>
    <xf numFmtId="0" fontId="69" fillId="3" borderId="66" xfId="0" applyFont="1" applyFill="1" applyBorder="1" applyAlignment="1">
      <alignment horizontal="center" vertical="top" wrapText="1"/>
    </xf>
    <xf numFmtId="0" fontId="69" fillId="3" borderId="61" xfId="0" applyFont="1" applyFill="1" applyBorder="1" applyAlignment="1">
      <alignment vertical="top" wrapText="1"/>
    </xf>
    <xf numFmtId="0" fontId="69" fillId="3" borderId="60" xfId="0" applyFont="1" applyFill="1" applyBorder="1" applyAlignment="1">
      <alignment vertical="top" wrapText="1"/>
    </xf>
    <xf numFmtId="0" fontId="69" fillId="3" borderId="60" xfId="0" applyFont="1" applyFill="1" applyBorder="1" applyAlignment="1">
      <alignment horizontal="right" vertical="top" wrapText="1"/>
    </xf>
    <xf numFmtId="0" fontId="70" fillId="3" borderId="67" xfId="0" applyFont="1" applyFill="1" applyBorder="1" applyAlignment="1">
      <alignment vertical="top" wrapText="1"/>
    </xf>
    <xf numFmtId="0" fontId="70" fillId="3" borderId="68" xfId="0" applyFont="1" applyFill="1" applyBorder="1" applyAlignment="1">
      <alignment vertical="top" wrapText="1"/>
    </xf>
    <xf numFmtId="0" fontId="70" fillId="3" borderId="69" xfId="0" applyFont="1" applyFill="1" applyBorder="1" applyAlignment="1">
      <alignment vertical="top" wrapText="1"/>
    </xf>
    <xf numFmtId="0" fontId="69" fillId="3" borderId="62" xfId="0" applyFont="1" applyFill="1" applyBorder="1" applyAlignment="1">
      <alignment vertical="top" wrapText="1"/>
    </xf>
    <xf numFmtId="0" fontId="70" fillId="3" borderId="60" xfId="0" applyFont="1" applyFill="1" applyBorder="1" applyAlignment="1">
      <alignment vertical="top" wrapText="1"/>
    </xf>
    <xf numFmtId="0" fontId="70" fillId="3" borderId="60" xfId="0" applyFont="1" applyFill="1" applyBorder="1" applyAlignment="1">
      <alignment horizontal="right" vertical="top" wrapText="1"/>
    </xf>
    <xf numFmtId="0" fontId="70" fillId="3" borderId="70" xfId="0" applyFont="1" applyFill="1" applyBorder="1" applyAlignment="1">
      <alignment vertical="top" wrapText="1"/>
    </xf>
    <xf numFmtId="0" fontId="70" fillId="3" borderId="0" xfId="0" applyFont="1" applyFill="1" applyAlignment="1">
      <alignment vertical="top" wrapText="1"/>
    </xf>
    <xf numFmtId="0" fontId="70" fillId="3" borderId="71" xfId="0" applyFont="1" applyFill="1" applyBorder="1" applyAlignment="1">
      <alignment vertical="top" wrapText="1"/>
    </xf>
    <xf numFmtId="0" fontId="69" fillId="3" borderId="63" xfId="0" applyFont="1" applyFill="1" applyBorder="1" applyAlignment="1">
      <alignment vertical="top" wrapText="1"/>
    </xf>
    <xf numFmtId="0" fontId="70" fillId="3" borderId="72" xfId="0" applyFont="1" applyFill="1" applyBorder="1" applyAlignment="1">
      <alignment vertical="top" wrapText="1"/>
    </xf>
    <xf numFmtId="0" fontId="70" fillId="3" borderId="73" xfId="0" applyFont="1" applyFill="1" applyBorder="1" applyAlignment="1">
      <alignment vertical="top" wrapText="1"/>
    </xf>
    <xf numFmtId="0" fontId="70" fillId="3" borderId="74" xfId="0" applyFont="1" applyFill="1" applyBorder="1" applyAlignment="1">
      <alignment vertical="top" wrapText="1"/>
    </xf>
    <xf numFmtId="0" fontId="72" fillId="3" borderId="64" xfId="0" applyFont="1" applyFill="1" applyBorder="1" applyAlignment="1">
      <alignment vertical="top" wrapText="1"/>
    </xf>
    <xf numFmtId="0" fontId="72" fillId="3" borderId="65" xfId="0" applyFont="1" applyFill="1" applyBorder="1" applyAlignment="1">
      <alignment vertical="top" wrapText="1"/>
    </xf>
    <xf numFmtId="0" fontId="72" fillId="3" borderId="66" xfId="0" applyFont="1" applyFill="1" applyBorder="1" applyAlignment="1">
      <alignment vertical="top" wrapText="1"/>
    </xf>
    <xf numFmtId="0" fontId="70" fillId="3" borderId="64" xfId="0" applyFont="1" applyFill="1" applyBorder="1" applyAlignment="1">
      <alignment vertical="top" wrapText="1"/>
    </xf>
    <xf numFmtId="0" fontId="70" fillId="3" borderId="65" xfId="0" applyFont="1" applyFill="1" applyBorder="1" applyAlignment="1">
      <alignment vertical="top" wrapText="1"/>
    </xf>
    <xf numFmtId="0" fontId="70" fillId="3" borderId="66" xfId="0" applyFont="1" applyFill="1" applyBorder="1" applyAlignment="1">
      <alignment vertical="top" wrapText="1"/>
    </xf>
    <xf numFmtId="0" fontId="69" fillId="3" borderId="64" xfId="0" applyFont="1" applyFill="1" applyBorder="1" applyAlignment="1">
      <alignment vertical="top" wrapText="1"/>
    </xf>
    <xf numFmtId="0" fontId="69" fillId="3" borderId="66" xfId="0" applyFont="1" applyFill="1" applyBorder="1" applyAlignment="1">
      <alignment vertical="top" wrapText="1"/>
    </xf>
    <xf numFmtId="0" fontId="0" fillId="3" borderId="70" xfId="0" applyFill="1" applyBorder="1" applyAlignment="1">
      <alignment vertical="top" wrapText="1"/>
    </xf>
    <xf numFmtId="0" fontId="0" fillId="3" borderId="0" xfId="0" applyFill="1" applyAlignment="1">
      <alignment vertical="top" wrapText="1"/>
    </xf>
    <xf numFmtId="0" fontId="0" fillId="3" borderId="71" xfId="0" applyFill="1" applyBorder="1" applyAlignment="1">
      <alignment vertical="top" wrapText="1"/>
    </xf>
    <xf numFmtId="0" fontId="0" fillId="3" borderId="72" xfId="0" applyFill="1" applyBorder="1" applyAlignment="1">
      <alignment vertical="top" wrapText="1"/>
    </xf>
    <xf numFmtId="0" fontId="0" fillId="3" borderId="73" xfId="0" applyFill="1" applyBorder="1" applyAlignment="1">
      <alignment vertical="top" wrapText="1"/>
    </xf>
    <xf numFmtId="0" fontId="0" fillId="3" borderId="74" xfId="0" applyFill="1" applyBorder="1" applyAlignment="1">
      <alignment vertical="top" wrapText="1"/>
    </xf>
    <xf numFmtId="0" fontId="69" fillId="3" borderId="65" xfId="0" applyFont="1" applyFill="1" applyBorder="1" applyAlignment="1">
      <alignment vertical="top" wrapText="1"/>
    </xf>
    <xf numFmtId="0" fontId="69" fillId="3" borderId="61" xfId="0" applyFont="1" applyFill="1" applyBorder="1" applyAlignment="1">
      <alignment vertical="top" wrapText="1"/>
    </xf>
    <xf numFmtId="0" fontId="70" fillId="3" borderId="62" xfId="0" applyFont="1" applyFill="1" applyBorder="1" applyAlignment="1">
      <alignment vertical="top" wrapText="1"/>
    </xf>
    <xf numFmtId="0" fontId="0" fillId="3" borderId="62" xfId="0" applyFill="1" applyBorder="1" applyAlignment="1">
      <alignment vertical="top" wrapText="1"/>
    </xf>
    <xf numFmtId="0" fontId="0" fillId="3" borderId="63" xfId="0" applyFill="1" applyBorder="1" applyAlignment="1">
      <alignment vertical="top" wrapText="1"/>
    </xf>
    <xf numFmtId="0" fontId="71" fillId="3" borderId="72" xfId="0" applyFont="1" applyFill="1" applyBorder="1" applyAlignment="1">
      <alignment vertical="top" wrapText="1"/>
    </xf>
    <xf numFmtId="0" fontId="71" fillId="3" borderId="73" xfId="0" applyFont="1" applyFill="1" applyBorder="1" applyAlignment="1">
      <alignment vertical="top" wrapText="1"/>
    </xf>
    <xf numFmtId="0" fontId="71" fillId="3" borderId="74" xfId="0" applyFont="1" applyFill="1" applyBorder="1" applyAlignment="1">
      <alignment vertical="top" wrapText="1"/>
    </xf>
    <xf numFmtId="3" fontId="70" fillId="3" borderId="61" xfId="0" applyNumberFormat="1" applyFont="1" applyFill="1" applyBorder="1" applyAlignment="1">
      <alignment vertical="top" wrapText="1"/>
    </xf>
    <xf numFmtId="0" fontId="70" fillId="3" borderId="61" xfId="0" applyFont="1" applyFill="1" applyBorder="1" applyAlignment="1">
      <alignment vertical="top" wrapText="1"/>
    </xf>
    <xf numFmtId="0" fontId="69" fillId="3" borderId="63" xfId="0" applyFont="1" applyFill="1" applyBorder="1" applyAlignment="1">
      <alignment vertical="top" wrapText="1"/>
    </xf>
    <xf numFmtId="3" fontId="70" fillId="3" borderId="63" xfId="0" applyNumberFormat="1" applyFont="1" applyFill="1" applyBorder="1" applyAlignment="1">
      <alignment vertical="top" wrapText="1"/>
    </xf>
    <xf numFmtId="0" fontId="70" fillId="3" borderId="63" xfId="0" applyFont="1" applyFill="1" applyBorder="1" applyAlignment="1">
      <alignment vertical="top" wrapText="1"/>
    </xf>
    <xf numFmtId="3" fontId="70" fillId="3" borderId="60" xfId="0" applyNumberFormat="1" applyFont="1" applyFill="1" applyBorder="1" applyAlignment="1">
      <alignment vertical="top" wrapText="1"/>
    </xf>
    <xf numFmtId="3" fontId="70" fillId="3" borderId="64" xfId="0" applyNumberFormat="1" applyFont="1" applyFill="1" applyBorder="1" applyAlignment="1">
      <alignment vertical="top" wrapText="1"/>
    </xf>
    <xf numFmtId="3" fontId="70" fillId="3" borderId="65" xfId="0" applyNumberFormat="1" applyFont="1" applyFill="1" applyBorder="1" applyAlignment="1">
      <alignment vertical="top" wrapText="1"/>
    </xf>
    <xf numFmtId="3" fontId="70" fillId="3" borderId="66" xfId="0" applyNumberFormat="1" applyFont="1" applyFill="1" applyBorder="1" applyAlignment="1">
      <alignment vertical="top" wrapText="1"/>
    </xf>
    <xf numFmtId="0" fontId="45" fillId="3" borderId="72" xfId="2" applyFill="1" applyBorder="1" applyAlignment="1" applyProtection="1">
      <alignment vertical="top" wrapText="1"/>
    </xf>
    <xf numFmtId="0" fontId="45" fillId="3" borderId="73" xfId="2" applyFill="1" applyBorder="1" applyAlignment="1" applyProtection="1">
      <alignment vertical="top" wrapText="1"/>
    </xf>
    <xf numFmtId="0" fontId="45" fillId="3" borderId="74" xfId="2" applyFill="1" applyBorder="1" applyAlignment="1" applyProtection="1">
      <alignment vertical="top" wrapText="1"/>
    </xf>
    <xf numFmtId="10" fontId="70" fillId="3" borderId="67" xfId="0" applyNumberFormat="1" applyFont="1" applyFill="1" applyBorder="1" applyAlignment="1">
      <alignment vertical="top" wrapText="1"/>
    </xf>
    <xf numFmtId="10" fontId="70" fillId="3" borderId="68" xfId="0" applyNumberFormat="1" applyFont="1" applyFill="1" applyBorder="1" applyAlignment="1">
      <alignment vertical="top" wrapText="1"/>
    </xf>
    <xf numFmtId="10" fontId="70" fillId="3" borderId="69" xfId="0" applyNumberFormat="1" applyFont="1" applyFill="1" applyBorder="1" applyAlignment="1">
      <alignment vertical="top" wrapText="1"/>
    </xf>
    <xf numFmtId="0" fontId="69" fillId="3" borderId="62" xfId="0" applyFont="1" applyFill="1" applyBorder="1" applyAlignment="1">
      <alignment vertical="top" wrapText="1"/>
    </xf>
    <xf numFmtId="10" fontId="70" fillId="3" borderId="70" xfId="0" applyNumberFormat="1" applyFont="1" applyFill="1" applyBorder="1" applyAlignment="1">
      <alignment vertical="top" wrapText="1"/>
    </xf>
    <xf numFmtId="10" fontId="70" fillId="3" borderId="0" xfId="0" applyNumberFormat="1" applyFont="1" applyFill="1" applyAlignment="1">
      <alignment vertical="top" wrapText="1"/>
    </xf>
    <xf numFmtId="10" fontId="70" fillId="3" borderId="71" xfId="0" applyNumberFormat="1" applyFont="1" applyFill="1" applyBorder="1" applyAlignment="1">
      <alignment vertical="top" wrapText="1"/>
    </xf>
    <xf numFmtId="10" fontId="70" fillId="3" borderId="72" xfId="0" applyNumberFormat="1" applyFont="1" applyFill="1" applyBorder="1" applyAlignment="1">
      <alignment vertical="top" wrapText="1"/>
    </xf>
    <xf numFmtId="10" fontId="70" fillId="3" borderId="73" xfId="0" applyNumberFormat="1" applyFont="1" applyFill="1" applyBorder="1" applyAlignment="1">
      <alignment vertical="top" wrapText="1"/>
    </xf>
    <xf numFmtId="10" fontId="70" fillId="3" borderId="74" xfId="0" applyNumberFormat="1" applyFont="1" applyFill="1" applyBorder="1" applyAlignment="1">
      <alignment vertical="top" wrapText="1"/>
    </xf>
    <xf numFmtId="0" fontId="70" fillId="3" borderId="63" xfId="0" applyFont="1" applyFill="1" applyBorder="1" applyAlignment="1">
      <alignment vertical="top" wrapText="1"/>
    </xf>
    <xf numFmtId="0" fontId="70" fillId="3" borderId="0" xfId="0" applyFont="1" applyFill="1"/>
    <xf numFmtId="14" fontId="68" fillId="3" borderId="0" xfId="0" applyNumberFormat="1" applyFont="1" applyFill="1"/>
    <xf numFmtId="0" fontId="73" fillId="3" borderId="0" xfId="0" applyFont="1" applyFill="1"/>
    <xf numFmtId="0" fontId="74" fillId="3" borderId="0" xfId="0" applyFont="1" applyFill="1"/>
    <xf numFmtId="0" fontId="75" fillId="3" borderId="0" xfId="0" applyFont="1" applyFill="1"/>
    <xf numFmtId="10" fontId="56" fillId="3" borderId="0" xfId="0" applyNumberFormat="1" applyFont="1" applyFill="1"/>
    <xf numFmtId="164" fontId="56" fillId="3" borderId="0" xfId="0" applyNumberFormat="1" applyFont="1" applyFill="1"/>
    <xf numFmtId="0" fontId="56" fillId="3" borderId="0" xfId="0" applyFont="1" applyFill="1" applyAlignment="1">
      <alignment horizontal="left" indent="3"/>
    </xf>
    <xf numFmtId="0" fontId="78" fillId="3" borderId="0" xfId="0" applyFont="1" applyFill="1"/>
    <xf numFmtId="22" fontId="15" fillId="3" borderId="0" xfId="0" applyNumberFormat="1" applyFont="1" applyFill="1"/>
    <xf numFmtId="183" fontId="15" fillId="3" borderId="0" xfId="0" applyNumberFormat="1" applyFont="1" applyFill="1"/>
    <xf numFmtId="0" fontId="148" fillId="3" borderId="0" xfId="0" applyFont="1" applyFill="1" applyAlignment="1">
      <alignment vertical="center"/>
    </xf>
    <xf numFmtId="0" fontId="139" fillId="3" borderId="0" xfId="0" applyFont="1" applyFill="1"/>
    <xf numFmtId="0" fontId="140" fillId="3" borderId="0" xfId="0" applyFont="1" applyFill="1"/>
    <xf numFmtId="0" fontId="45" fillId="3" borderId="0" xfId="2" applyFill="1" applyAlignment="1" applyProtection="1">
      <alignment vertical="center"/>
    </xf>
    <xf numFmtId="0" fontId="117" fillId="3" borderId="0" xfId="0" applyFont="1" applyFill="1" applyAlignment="1">
      <alignment vertical="center"/>
    </xf>
    <xf numFmtId="0" fontId="68" fillId="3" borderId="0" xfId="0" applyFont="1" applyFill="1" applyAlignment="1">
      <alignment vertical="center"/>
    </xf>
    <xf numFmtId="0" fontId="56" fillId="3" borderId="0" xfId="0" applyFont="1" applyFill="1" applyAlignment="1">
      <alignment vertical="center"/>
    </xf>
    <xf numFmtId="0" fontId="110" fillId="3" borderId="0" xfId="0" applyFont="1" applyFill="1" applyAlignment="1">
      <alignment vertical="center"/>
    </xf>
    <xf numFmtId="0" fontId="119" fillId="3" borderId="0" xfId="0" applyFont="1" applyFill="1" applyAlignment="1">
      <alignment vertical="center"/>
    </xf>
    <xf numFmtId="0" fontId="119" fillId="3" borderId="0" xfId="0" applyFont="1" applyFill="1"/>
    <xf numFmtId="0" fontId="120" fillId="3" borderId="0" xfId="0" applyFont="1" applyFill="1"/>
    <xf numFmtId="0" fontId="120" fillId="3" borderId="0" xfId="0" applyFont="1" applyFill="1" applyAlignment="1">
      <alignment vertical="center"/>
    </xf>
    <xf numFmtId="0" fontId="150" fillId="3" borderId="0" xfId="0" applyFont="1" applyFill="1" applyAlignment="1">
      <alignment vertical="center"/>
    </xf>
    <xf numFmtId="0" fontId="151" fillId="3" borderId="0" xfId="0" applyFont="1" applyFill="1" applyAlignment="1">
      <alignment vertical="center"/>
    </xf>
    <xf numFmtId="0" fontId="152" fillId="3" borderId="0" xfId="0" applyFont="1" applyFill="1" applyAlignment="1">
      <alignment vertical="center"/>
    </xf>
    <xf numFmtId="0" fontId="155" fillId="3" borderId="0" xfId="0" applyFont="1" applyFill="1" applyAlignment="1">
      <alignment vertical="center"/>
    </xf>
    <xf numFmtId="0" fontId="128" fillId="3" borderId="0" xfId="0" applyFont="1" applyFill="1" applyAlignment="1">
      <alignment vertical="center"/>
    </xf>
    <xf numFmtId="0" fontId="157" fillId="3" borderId="0" xfId="0" applyFont="1" applyFill="1" applyAlignment="1">
      <alignment vertical="center"/>
    </xf>
    <xf numFmtId="0" fontId="56" fillId="3" borderId="0" xfId="0" applyFont="1" applyFill="1" applyAlignment="1">
      <alignment horizontal="left" vertical="center" indent="1"/>
    </xf>
    <xf numFmtId="0" fontId="159" fillId="3" borderId="0" xfId="0" applyFont="1" applyFill="1" applyAlignment="1">
      <alignment vertical="center"/>
    </xf>
    <xf numFmtId="0" fontId="160" fillId="3" borderId="0" xfId="0" applyFont="1" applyFill="1" applyAlignment="1">
      <alignment vertical="center"/>
    </xf>
    <xf numFmtId="0" fontId="139" fillId="3" borderId="0" xfId="0" applyFont="1" applyFill="1" applyAlignment="1">
      <alignment vertical="center"/>
    </xf>
    <xf numFmtId="0" fontId="162" fillId="3" borderId="0" xfId="0" applyFont="1" applyFill="1" applyAlignment="1">
      <alignment vertical="center"/>
    </xf>
    <xf numFmtId="0" fontId="163" fillId="3" borderId="0" xfId="0" applyFont="1" applyFill="1" applyAlignment="1">
      <alignment vertical="center"/>
    </xf>
    <xf numFmtId="0" fontId="164" fillId="3" borderId="0" xfId="0" applyFont="1" applyFill="1" applyAlignment="1">
      <alignment vertical="center"/>
    </xf>
    <xf numFmtId="0" fontId="165" fillId="3" borderId="0" xfId="0" applyFont="1" applyFill="1" applyAlignment="1">
      <alignment vertical="center"/>
    </xf>
    <xf numFmtId="0" fontId="166" fillId="3" borderId="0" xfId="0" applyFont="1" applyFill="1" applyAlignment="1">
      <alignment vertical="center"/>
    </xf>
    <xf numFmtId="0" fontId="121" fillId="3" borderId="0" xfId="0" applyFont="1" applyFill="1" applyAlignment="1">
      <alignment horizontal="left" vertical="center" indent="1"/>
    </xf>
    <xf numFmtId="0" fontId="122" fillId="3" borderId="0" xfId="0" applyFont="1" applyFill="1" applyAlignment="1">
      <alignment horizontal="left" vertical="center" indent="2"/>
    </xf>
    <xf numFmtId="0" fontId="94" fillId="3" borderId="0" xfId="0" applyFont="1" applyFill="1"/>
    <xf numFmtId="10" fontId="94" fillId="3" borderId="0" xfId="0" applyNumberFormat="1" applyFont="1" applyFill="1" applyAlignment="1">
      <alignment horizontal="right"/>
    </xf>
    <xf numFmtId="10" fontId="1" fillId="3" borderId="0" xfId="3" applyNumberFormat="1" applyFont="1" applyFill="1" applyBorder="1"/>
    <xf numFmtId="10" fontId="0" fillId="3" borderId="0" xfId="0" applyNumberFormat="1" applyFill="1"/>
    <xf numFmtId="0" fontId="0" fillId="3" borderId="0" xfId="0" applyFill="1" applyAlignment="1">
      <alignment horizontal="right"/>
    </xf>
    <xf numFmtId="10" fontId="0" fillId="3" borderId="0" xfId="0" applyNumberFormat="1" applyFill="1" applyAlignment="1">
      <alignment horizontal="right"/>
    </xf>
    <xf numFmtId="10" fontId="2" fillId="3" borderId="0" xfId="3" applyNumberFormat="1" applyFont="1" applyFill="1" applyBorder="1" applyProtection="1">
      <protection hidden="1"/>
    </xf>
    <xf numFmtId="1" fontId="2" fillId="3" borderId="0" xfId="0" applyNumberFormat="1" applyFont="1" applyFill="1" applyProtection="1">
      <protection hidden="1"/>
    </xf>
    <xf numFmtId="0" fontId="45" fillId="3" borderId="0" xfId="2" applyFill="1" applyAlignment="1" applyProtection="1">
      <alignment horizontal="left"/>
    </xf>
    <xf numFmtId="0" fontId="66" fillId="3" borderId="0" xfId="0" applyFont="1" applyFill="1" applyAlignment="1">
      <alignment horizontal="left"/>
    </xf>
    <xf numFmtId="0" fontId="2" fillId="3" borderId="0" xfId="0" applyFont="1" applyFill="1" applyAlignment="1">
      <alignment horizontal="left"/>
    </xf>
    <xf numFmtId="0" fontId="58" fillId="3" borderId="0" xfId="0" applyFont="1" applyFill="1" applyAlignment="1">
      <alignment horizontal="left"/>
    </xf>
    <xf numFmtId="0" fontId="59" fillId="3" borderId="0" xfId="0" applyFont="1" applyFill="1" applyAlignment="1">
      <alignment horizontal="left"/>
    </xf>
    <xf numFmtId="0" fontId="60" fillId="3" borderId="0" xfId="0" applyFont="1" applyFill="1" applyAlignment="1">
      <alignment horizontal="left"/>
    </xf>
    <xf numFmtId="0" fontId="61" fillId="3" borderId="0" xfId="0" applyFont="1" applyFill="1" applyAlignment="1">
      <alignment horizontal="left"/>
    </xf>
    <xf numFmtId="0" fontId="63" fillId="3" borderId="0" xfId="0" applyFont="1" applyFill="1" applyAlignment="1">
      <alignment horizontal="left"/>
    </xf>
    <xf numFmtId="0" fontId="11" fillId="3" borderId="0" xfId="0" applyFont="1" applyFill="1" applyAlignment="1">
      <alignment horizontal="left"/>
    </xf>
    <xf numFmtId="0" fontId="65" fillId="3" borderId="0" xfId="0" applyFont="1" applyFill="1" applyAlignment="1">
      <alignment horizontal="left"/>
    </xf>
    <xf numFmtId="0" fontId="53" fillId="3" borderId="0" xfId="0" applyFont="1" applyFill="1" applyAlignment="1">
      <alignment horizontal="left"/>
    </xf>
    <xf numFmtId="0" fontId="37" fillId="3" borderId="0" xfId="0" applyFont="1" applyFill="1" applyAlignment="1">
      <alignment horizontal="left"/>
    </xf>
    <xf numFmtId="0" fontId="12" fillId="3" borderId="0" xfId="0" applyFont="1" applyFill="1" applyAlignment="1">
      <alignment horizontal="left"/>
    </xf>
    <xf numFmtId="14" fontId="3" fillId="3" borderId="0" xfId="0" applyNumberFormat="1" applyFont="1" applyFill="1" applyAlignment="1">
      <alignment horizontal="left"/>
    </xf>
    <xf numFmtId="168" fontId="2" fillId="3" borderId="0" xfId="0" applyNumberFormat="1" applyFont="1" applyFill="1" applyAlignment="1">
      <alignment horizontal="left"/>
    </xf>
    <xf numFmtId="181" fontId="0" fillId="3" borderId="0" xfId="0" applyNumberFormat="1" applyFill="1" applyAlignment="1">
      <alignment horizontal="left"/>
    </xf>
    <xf numFmtId="168" fontId="2" fillId="3" borderId="10" xfId="0" applyNumberFormat="1" applyFont="1" applyFill="1" applyBorder="1" applyAlignment="1">
      <alignment horizontal="left"/>
    </xf>
    <xf numFmtId="0" fontId="48" fillId="3" borderId="0" xfId="0" applyFont="1" applyFill="1" applyAlignment="1">
      <alignment horizontal="left"/>
    </xf>
    <xf numFmtId="0" fontId="49" fillId="3" borderId="0" xfId="0" applyFont="1" applyFill="1" applyAlignment="1">
      <alignment horizontal="left"/>
    </xf>
    <xf numFmtId="0" fontId="48" fillId="3" borderId="0" xfId="0" applyFont="1" applyFill="1"/>
    <xf numFmtId="0" fontId="49" fillId="3" borderId="0" xfId="0" applyFont="1" applyFill="1"/>
    <xf numFmtId="0" fontId="95" fillId="3" borderId="0" xfId="0" applyFont="1" applyFill="1"/>
    <xf numFmtId="0" fontId="83" fillId="3" borderId="0" xfId="0" applyFont="1" applyFill="1"/>
    <xf numFmtId="0" fontId="84" fillId="3" borderId="0" xfId="0" applyFont="1" applyFill="1"/>
    <xf numFmtId="0" fontId="96" fillId="3" borderId="0" xfId="0" applyFont="1" applyFill="1"/>
    <xf numFmtId="0" fontId="85" fillId="3" borderId="0" xfId="0" applyFont="1" applyFill="1"/>
    <xf numFmtId="0" fontId="97" fillId="3" borderId="0" xfId="0" applyFont="1" applyFill="1"/>
    <xf numFmtId="0" fontId="79" fillId="3" borderId="0" xfId="0" applyFont="1" applyFill="1"/>
    <xf numFmtId="0" fontId="55" fillId="3" borderId="0" xfId="0" applyFont="1" applyFill="1"/>
    <xf numFmtId="0" fontId="54" fillId="3" borderId="0" xfId="0" applyFont="1" applyFill="1" applyAlignment="1">
      <alignment vertical="center"/>
    </xf>
    <xf numFmtId="0" fontId="46" fillId="3" borderId="0" xfId="0" applyFont="1" applyFill="1" applyAlignment="1">
      <alignment vertical="center"/>
    </xf>
    <xf numFmtId="0" fontId="97" fillId="3" borderId="0" xfId="0" applyFont="1" applyFill="1" applyAlignment="1">
      <alignment vertical="center"/>
    </xf>
    <xf numFmtId="0" fontId="3" fillId="3" borderId="11" xfId="0" applyFont="1" applyFill="1" applyBorder="1" applyAlignment="1">
      <alignment vertical="center" wrapText="1"/>
    </xf>
    <xf numFmtId="0" fontId="2" fillId="3" borderId="12" xfId="0" applyFont="1" applyFill="1" applyBorder="1" applyAlignment="1">
      <alignment vertical="center" wrapText="1"/>
    </xf>
    <xf numFmtId="0" fontId="3" fillId="3" borderId="13" xfId="0" applyFont="1" applyFill="1" applyBorder="1" applyAlignment="1">
      <alignment horizontal="right" vertical="center" wrapText="1"/>
    </xf>
    <xf numFmtId="0" fontId="3" fillId="3" borderId="42" xfId="0" applyFont="1" applyFill="1" applyBorder="1" applyAlignment="1">
      <alignment vertical="center" wrapText="1"/>
    </xf>
    <xf numFmtId="0" fontId="2" fillId="3" borderId="0" xfId="0" applyFont="1" applyFill="1" applyAlignment="1">
      <alignment vertical="center" wrapText="1"/>
    </xf>
    <xf numFmtId="0" fontId="3" fillId="3" borderId="41" xfId="0" applyFont="1" applyFill="1" applyBorder="1" applyAlignment="1">
      <alignment horizontal="right" vertical="center" wrapText="1"/>
    </xf>
    <xf numFmtId="0" fontId="3" fillId="3" borderId="41" xfId="0" applyFont="1" applyFill="1" applyBorder="1" applyAlignment="1">
      <alignment vertical="center" wrapText="1"/>
    </xf>
    <xf numFmtId="0" fontId="3" fillId="3" borderId="17" xfId="0" applyFont="1" applyFill="1" applyBorder="1" applyAlignment="1">
      <alignment vertical="center" wrapText="1"/>
    </xf>
    <xf numFmtId="0" fontId="3" fillId="3" borderId="18" xfId="0" applyFont="1" applyFill="1" applyBorder="1" applyAlignment="1">
      <alignment vertical="center" wrapText="1"/>
    </xf>
    <xf numFmtId="0" fontId="3" fillId="3" borderId="19" xfId="0" applyFont="1" applyFill="1" applyBorder="1" applyAlignment="1">
      <alignment horizontal="right" vertical="center" wrapText="1"/>
    </xf>
    <xf numFmtId="0" fontId="86" fillId="3" borderId="0" xfId="0" applyFont="1" applyFill="1" applyAlignment="1">
      <alignment vertical="center" wrapText="1"/>
    </xf>
    <xf numFmtId="0" fontId="3" fillId="3" borderId="12" xfId="0" applyFont="1" applyFill="1" applyBorder="1" applyAlignment="1">
      <alignment vertical="center" wrapText="1"/>
    </xf>
    <xf numFmtId="0" fontId="3" fillId="3" borderId="17" xfId="0" applyFont="1" applyFill="1" applyBorder="1" applyAlignment="1">
      <alignment vertical="center" wrapText="1"/>
    </xf>
    <xf numFmtId="0" fontId="3" fillId="3" borderId="18" xfId="0" applyFont="1" applyFill="1" applyBorder="1" applyAlignment="1">
      <alignment vertical="center" wrapText="1"/>
    </xf>
    <xf numFmtId="0" fontId="98" fillId="3" borderId="0" xfId="0" applyFont="1" applyFill="1"/>
    <xf numFmtId="0" fontId="99" fillId="3" borderId="0" xfId="0" applyFont="1" applyFill="1"/>
    <xf numFmtId="0" fontId="100" fillId="3" borderId="56" xfId="0" applyFont="1" applyFill="1" applyBorder="1" applyAlignment="1">
      <alignment vertical="top" wrapText="1"/>
    </xf>
    <xf numFmtId="0" fontId="100" fillId="3" borderId="49" xfId="0" applyFont="1" applyFill="1" applyBorder="1" applyAlignment="1">
      <alignment vertical="top" wrapText="1"/>
    </xf>
    <xf numFmtId="0" fontId="100" fillId="3" borderId="29" xfId="0" applyFont="1" applyFill="1" applyBorder="1" applyAlignment="1">
      <alignment vertical="top" wrapText="1"/>
    </xf>
    <xf numFmtId="0" fontId="100" fillId="3" borderId="46" xfId="0" applyFont="1" applyFill="1" applyBorder="1" applyAlignment="1">
      <alignment vertical="top" wrapText="1"/>
    </xf>
    <xf numFmtId="0" fontId="100" fillId="3" borderId="49" xfId="0" applyFont="1" applyFill="1" applyBorder="1" applyAlignment="1">
      <alignment vertical="top" wrapText="1"/>
    </xf>
    <xf numFmtId="0" fontId="100" fillId="3" borderId="52" xfId="0" applyFont="1" applyFill="1" applyBorder="1" applyAlignment="1">
      <alignment vertical="top" wrapText="1"/>
    </xf>
    <xf numFmtId="0" fontId="100" fillId="3" borderId="19" xfId="0" applyFont="1" applyFill="1" applyBorder="1" applyAlignment="1">
      <alignment vertical="top" wrapText="1"/>
    </xf>
    <xf numFmtId="0" fontId="99" fillId="3" borderId="52" xfId="0" applyFont="1" applyFill="1" applyBorder="1" applyAlignment="1">
      <alignment vertical="top" wrapText="1"/>
    </xf>
    <xf numFmtId="0" fontId="100" fillId="3" borderId="75" xfId="0" applyFont="1" applyFill="1" applyBorder="1" applyAlignment="1">
      <alignment vertical="top" wrapText="1"/>
    </xf>
    <xf numFmtId="0" fontId="99" fillId="3" borderId="19" xfId="0" applyFont="1" applyFill="1" applyBorder="1" applyAlignment="1">
      <alignment vertical="top" wrapText="1"/>
    </xf>
    <xf numFmtId="4" fontId="101" fillId="3" borderId="29" xfId="0" applyNumberFormat="1" applyFont="1" applyFill="1" applyBorder="1" applyAlignment="1">
      <alignment horizontal="right" wrapText="1"/>
    </xf>
    <xf numFmtId="4" fontId="101" fillId="3" borderId="46" xfId="0" applyNumberFormat="1" applyFont="1" applyFill="1" applyBorder="1" applyAlignment="1">
      <alignment horizontal="right" wrapText="1"/>
    </xf>
    <xf numFmtId="4" fontId="101" fillId="3" borderId="49" xfId="0" applyNumberFormat="1" applyFont="1" applyFill="1" applyBorder="1" applyAlignment="1">
      <alignment horizontal="right" wrapText="1"/>
    </xf>
    <xf numFmtId="0" fontId="101" fillId="3" borderId="29" xfId="0" applyFont="1" applyFill="1" applyBorder="1" applyAlignment="1">
      <alignment horizontal="right" wrapText="1"/>
    </xf>
    <xf numFmtId="0" fontId="101" fillId="3" borderId="46" xfId="0" applyFont="1" applyFill="1" applyBorder="1" applyAlignment="1">
      <alignment horizontal="right" wrapText="1"/>
    </xf>
    <xf numFmtId="0" fontId="101" fillId="3" borderId="49" xfId="0" applyFont="1" applyFill="1" applyBorder="1" applyAlignment="1">
      <alignment horizontal="right" wrapText="1"/>
    </xf>
    <xf numFmtId="0" fontId="101" fillId="3" borderId="19" xfId="0" applyFont="1" applyFill="1" applyBorder="1" applyAlignment="1">
      <alignment horizontal="right" wrapText="1"/>
    </xf>
    <xf numFmtId="0" fontId="99" fillId="3" borderId="75" xfId="0" applyFont="1" applyFill="1" applyBorder="1" applyAlignment="1">
      <alignment vertical="top" wrapText="1"/>
    </xf>
    <xf numFmtId="0" fontId="100" fillId="3" borderId="54" xfId="0" applyFont="1" applyFill="1" applyBorder="1" applyAlignment="1">
      <alignment vertical="top" wrapText="1"/>
    </xf>
    <xf numFmtId="0" fontId="99" fillId="3" borderId="54" xfId="0" applyFont="1" applyFill="1" applyBorder="1" applyAlignment="1">
      <alignment vertical="top" wrapText="1"/>
    </xf>
    <xf numFmtId="0" fontId="100" fillId="3" borderId="54" xfId="0" applyFont="1" applyFill="1" applyBorder="1" applyAlignment="1">
      <alignment vertical="top" wrapText="1"/>
    </xf>
    <xf numFmtId="8" fontId="99" fillId="3" borderId="29" xfId="0" applyNumberFormat="1" applyFont="1" applyFill="1" applyBorder="1" applyAlignment="1">
      <alignment vertical="top" wrapText="1"/>
    </xf>
    <xf numFmtId="8" fontId="99" fillId="3" borderId="46" xfId="0" applyNumberFormat="1" applyFont="1" applyFill="1" applyBorder="1" applyAlignment="1">
      <alignment vertical="top" wrapText="1"/>
    </xf>
    <xf numFmtId="8" fontId="99" fillId="3" borderId="49" xfId="0" applyNumberFormat="1" applyFont="1" applyFill="1" applyBorder="1" applyAlignment="1">
      <alignment vertical="top" wrapText="1"/>
    </xf>
    <xf numFmtId="0" fontId="99" fillId="3" borderId="13" xfId="0" applyFont="1" applyFill="1" applyBorder="1" applyAlignment="1">
      <alignment vertical="top" wrapText="1"/>
    </xf>
    <xf numFmtId="0" fontId="99" fillId="3" borderId="29" xfId="0" applyFont="1" applyFill="1" applyBorder="1" applyAlignment="1">
      <alignment vertical="top" wrapText="1"/>
    </xf>
    <xf numFmtId="0" fontId="99" fillId="3" borderId="46" xfId="0" applyFont="1" applyFill="1" applyBorder="1" applyAlignment="1">
      <alignment vertical="top" wrapText="1"/>
    </xf>
    <xf numFmtId="0" fontId="99" fillId="3" borderId="49" xfId="0" applyFont="1" applyFill="1" applyBorder="1" applyAlignment="1">
      <alignment vertical="top" wrapText="1"/>
    </xf>
    <xf numFmtId="0" fontId="103" fillId="3" borderId="29" xfId="0" applyFont="1" applyFill="1" applyBorder="1" applyAlignment="1">
      <alignment wrapText="1"/>
    </xf>
    <xf numFmtId="0" fontId="103" fillId="3" borderId="46" xfId="0" applyFont="1" applyFill="1" applyBorder="1" applyAlignment="1">
      <alignment wrapText="1"/>
    </xf>
    <xf numFmtId="0" fontId="103" fillId="3" borderId="49" xfId="0" applyFont="1" applyFill="1" applyBorder="1" applyAlignment="1">
      <alignment wrapText="1"/>
    </xf>
    <xf numFmtId="0" fontId="99" fillId="3" borderId="41" xfId="0" applyFont="1" applyFill="1" applyBorder="1" applyAlignment="1">
      <alignment vertical="top" wrapText="1"/>
    </xf>
    <xf numFmtId="0" fontId="0" fillId="3" borderId="41" xfId="0" applyFill="1" applyBorder="1" applyAlignment="1">
      <alignment vertical="top" wrapText="1"/>
    </xf>
    <xf numFmtId="0" fontId="100" fillId="3" borderId="11" xfId="0" applyFont="1" applyFill="1" applyBorder="1" applyAlignment="1">
      <alignment vertical="top" wrapText="1"/>
    </xf>
    <xf numFmtId="0" fontId="100" fillId="3" borderId="12" xfId="0" applyFont="1" applyFill="1" applyBorder="1" applyAlignment="1">
      <alignment vertical="top" wrapText="1"/>
    </xf>
    <xf numFmtId="0" fontId="100" fillId="3" borderId="13" xfId="0" applyFont="1" applyFill="1" applyBorder="1" applyAlignment="1">
      <alignment vertical="top" wrapText="1"/>
    </xf>
    <xf numFmtId="0" fontId="100" fillId="3" borderId="17" xfId="0" applyFont="1" applyFill="1" applyBorder="1" applyAlignment="1">
      <alignment vertical="top" wrapText="1"/>
    </xf>
    <xf numFmtId="0" fontId="100" fillId="3" borderId="18" xfId="0" applyFont="1" applyFill="1" applyBorder="1" applyAlignment="1">
      <alignment vertical="top" wrapText="1"/>
    </xf>
    <xf numFmtId="0" fontId="100" fillId="3" borderId="19" xfId="0" applyFont="1" applyFill="1" applyBorder="1" applyAlignment="1">
      <alignment vertical="top" wrapText="1"/>
    </xf>
    <xf numFmtId="0" fontId="46" fillId="3" borderId="54" xfId="0" applyFont="1" applyFill="1" applyBorder="1" applyAlignment="1">
      <alignment wrapText="1"/>
    </xf>
    <xf numFmtId="0" fontId="46" fillId="3" borderId="19" xfId="0" applyFont="1" applyFill="1" applyBorder="1" applyAlignment="1">
      <alignment wrapText="1"/>
    </xf>
    <xf numFmtId="0" fontId="46" fillId="3" borderId="29" xfId="0" applyFont="1" applyFill="1" applyBorder="1" applyAlignment="1">
      <alignment vertical="top" wrapText="1"/>
    </xf>
    <xf numFmtId="0" fontId="46" fillId="3" borderId="46" xfId="0" applyFont="1" applyFill="1" applyBorder="1" applyAlignment="1">
      <alignment vertical="top" wrapText="1"/>
    </xf>
    <xf numFmtId="0" fontId="46" fillId="3" borderId="49" xfId="0" applyFont="1" applyFill="1" applyBorder="1" applyAlignment="1">
      <alignment vertical="top" wrapText="1"/>
    </xf>
    <xf numFmtId="0" fontId="46" fillId="3" borderId="13" xfId="0" applyFont="1" applyFill="1" applyBorder="1" applyAlignment="1">
      <alignment vertical="top" wrapText="1"/>
    </xf>
    <xf numFmtId="0" fontId="99" fillId="3" borderId="11" xfId="0" applyFont="1" applyFill="1" applyBorder="1" applyAlignment="1">
      <alignment vertical="top" wrapText="1"/>
    </xf>
    <xf numFmtId="0" fontId="99" fillId="3" borderId="12" xfId="0" applyFont="1" applyFill="1" applyBorder="1" applyAlignment="1">
      <alignment vertical="top" wrapText="1"/>
    </xf>
    <xf numFmtId="0" fontId="99" fillId="3" borderId="13" xfId="0" applyFont="1" applyFill="1" applyBorder="1" applyAlignment="1">
      <alignment vertical="top" wrapText="1"/>
    </xf>
    <xf numFmtId="0" fontId="99" fillId="3" borderId="42" xfId="0" applyFont="1" applyFill="1" applyBorder="1" applyAlignment="1">
      <alignment vertical="top" wrapText="1"/>
    </xf>
    <xf numFmtId="0" fontId="99" fillId="3" borderId="0" xfId="0" applyFont="1" applyFill="1" applyAlignment="1">
      <alignment vertical="top" wrapText="1"/>
    </xf>
    <xf numFmtId="0" fontId="99" fillId="3" borderId="41" xfId="0" applyFont="1" applyFill="1" applyBorder="1" applyAlignment="1">
      <alignment vertical="top" wrapText="1"/>
    </xf>
    <xf numFmtId="0" fontId="99" fillId="3" borderId="17" xfId="0" applyFont="1" applyFill="1" applyBorder="1" applyAlignment="1">
      <alignment vertical="top" wrapText="1"/>
    </xf>
    <xf numFmtId="0" fontId="99" fillId="3" borderId="18" xfId="0" applyFont="1" applyFill="1" applyBorder="1" applyAlignment="1">
      <alignment vertical="top" wrapText="1"/>
    </xf>
    <xf numFmtId="0" fontId="99" fillId="3" borderId="19" xfId="0" applyFont="1" applyFill="1" applyBorder="1" applyAlignment="1">
      <alignment vertical="top" wrapText="1"/>
    </xf>
    <xf numFmtId="0" fontId="102" fillId="3" borderId="41" xfId="0" applyFont="1" applyFill="1" applyBorder="1" applyAlignment="1">
      <alignment vertical="top" wrapText="1"/>
    </xf>
    <xf numFmtId="10" fontId="103" fillId="3" borderId="11" xfId="0" applyNumberFormat="1" applyFont="1" applyFill="1" applyBorder="1" applyAlignment="1">
      <alignment vertical="top" wrapText="1"/>
    </xf>
    <xf numFmtId="10" fontId="103" fillId="3" borderId="12" xfId="0" applyNumberFormat="1" applyFont="1" applyFill="1" applyBorder="1" applyAlignment="1">
      <alignment vertical="top" wrapText="1"/>
    </xf>
    <xf numFmtId="10" fontId="103" fillId="3" borderId="13" xfId="0" applyNumberFormat="1" applyFont="1" applyFill="1" applyBorder="1" applyAlignment="1">
      <alignment vertical="top" wrapText="1"/>
    </xf>
    <xf numFmtId="10" fontId="103" fillId="3" borderId="17" xfId="0" applyNumberFormat="1" applyFont="1" applyFill="1" applyBorder="1" applyAlignment="1">
      <alignment vertical="top" wrapText="1"/>
    </xf>
    <xf numFmtId="10" fontId="103" fillId="3" borderId="18" xfId="0" applyNumberFormat="1" applyFont="1" applyFill="1" applyBorder="1" applyAlignment="1">
      <alignment vertical="top" wrapText="1"/>
    </xf>
    <xf numFmtId="10" fontId="103" fillId="3" borderId="19" xfId="0" applyNumberFormat="1" applyFont="1" applyFill="1" applyBorder="1" applyAlignment="1">
      <alignment vertical="top" wrapText="1"/>
    </xf>
    <xf numFmtId="0" fontId="100" fillId="3" borderId="41" xfId="0" applyFont="1" applyFill="1" applyBorder="1" applyAlignment="1">
      <alignment vertical="top" wrapText="1"/>
    </xf>
    <xf numFmtId="10" fontId="99" fillId="3" borderId="17" xfId="0" applyNumberFormat="1" applyFont="1" applyFill="1" applyBorder="1" applyAlignment="1">
      <alignment vertical="top" wrapText="1"/>
    </xf>
    <xf numFmtId="10" fontId="99" fillId="3" borderId="18" xfId="0" applyNumberFormat="1" applyFont="1" applyFill="1" applyBorder="1" applyAlignment="1">
      <alignment vertical="top" wrapText="1"/>
    </xf>
    <xf numFmtId="10" fontId="99" fillId="3" borderId="19" xfId="0" applyNumberFormat="1" applyFont="1" applyFill="1" applyBorder="1" applyAlignment="1">
      <alignment vertical="top" wrapText="1"/>
    </xf>
    <xf numFmtId="9" fontId="99" fillId="3" borderId="17" xfId="0" applyNumberFormat="1" applyFont="1" applyFill="1" applyBorder="1" applyAlignment="1">
      <alignment vertical="top" wrapText="1"/>
    </xf>
    <xf numFmtId="9" fontId="99" fillId="3" borderId="18" xfId="0" applyNumberFormat="1" applyFont="1" applyFill="1" applyBorder="1" applyAlignment="1">
      <alignment vertical="top" wrapText="1"/>
    </xf>
    <xf numFmtId="9" fontId="99" fillId="3" borderId="19" xfId="0" applyNumberFormat="1" applyFont="1" applyFill="1" applyBorder="1" applyAlignment="1">
      <alignment vertical="top" wrapText="1"/>
    </xf>
    <xf numFmtId="0" fontId="0" fillId="3" borderId="19" xfId="0" applyFill="1" applyBorder="1" applyAlignment="1">
      <alignment vertical="top" wrapText="1"/>
    </xf>
    <xf numFmtId="3" fontId="99" fillId="3" borderId="29" xfId="0" applyNumberFormat="1" applyFont="1" applyFill="1" applyBorder="1" applyAlignment="1">
      <alignment vertical="top" wrapText="1"/>
    </xf>
    <xf numFmtId="3" fontId="99" fillId="3" borderId="46" xfId="0" applyNumberFormat="1" applyFont="1" applyFill="1" applyBorder="1" applyAlignment="1">
      <alignment vertical="top" wrapText="1"/>
    </xf>
    <xf numFmtId="3" fontId="99" fillId="3" borderId="49" xfId="0" applyNumberFormat="1" applyFont="1" applyFill="1" applyBorder="1" applyAlignment="1">
      <alignment vertical="top" wrapText="1"/>
    </xf>
    <xf numFmtId="0" fontId="45" fillId="3" borderId="17" xfId="2" applyFill="1" applyBorder="1" applyAlignment="1" applyProtection="1">
      <alignment vertical="top" wrapText="1"/>
    </xf>
    <xf numFmtId="0" fontId="45" fillId="3" borderId="18" xfId="2" applyFill="1" applyBorder="1" applyAlignment="1" applyProtection="1">
      <alignment vertical="top" wrapText="1"/>
    </xf>
    <xf numFmtId="0" fontId="45" fillId="3" borderId="19" xfId="2" applyFill="1" applyBorder="1" applyAlignment="1" applyProtection="1">
      <alignment vertical="top" wrapText="1"/>
    </xf>
    <xf numFmtId="10" fontId="99" fillId="3" borderId="11" xfId="0" applyNumberFormat="1" applyFont="1" applyFill="1" applyBorder="1" applyAlignment="1">
      <alignment vertical="top" wrapText="1"/>
    </xf>
    <xf numFmtId="10" fontId="99" fillId="3" borderId="12" xfId="0" applyNumberFormat="1" applyFont="1" applyFill="1" applyBorder="1" applyAlignment="1">
      <alignment vertical="top" wrapText="1"/>
    </xf>
    <xf numFmtId="10" fontId="99" fillId="3" borderId="13" xfId="0" applyNumberFormat="1" applyFont="1" applyFill="1" applyBorder="1" applyAlignment="1">
      <alignment vertical="top" wrapText="1"/>
    </xf>
    <xf numFmtId="10" fontId="99" fillId="3" borderId="42" xfId="0" applyNumberFormat="1" applyFont="1" applyFill="1" applyBorder="1" applyAlignment="1">
      <alignment vertical="top" wrapText="1"/>
    </xf>
    <xf numFmtId="10" fontId="99" fillId="3" borderId="0" xfId="0" applyNumberFormat="1" applyFont="1" applyFill="1" applyAlignment="1">
      <alignment vertical="top" wrapText="1"/>
    </xf>
    <xf numFmtId="10" fontId="99" fillId="3" borderId="41" xfId="0" applyNumberFormat="1" applyFont="1" applyFill="1" applyBorder="1" applyAlignment="1">
      <alignment vertical="top" wrapText="1"/>
    </xf>
    <xf numFmtId="0" fontId="46" fillId="3" borderId="0" xfId="0" applyFont="1" applyFill="1" applyAlignment="1">
      <alignment wrapText="1"/>
    </xf>
    <xf numFmtId="0" fontId="46" fillId="3" borderId="12" xfId="0" applyFont="1" applyFill="1" applyBorder="1" applyAlignment="1">
      <alignment wrapText="1"/>
    </xf>
    <xf numFmtId="0" fontId="0" fillId="3" borderId="0" xfId="0" applyFill="1" applyAlignment="1">
      <alignment vertical="center"/>
    </xf>
    <xf numFmtId="0" fontId="0" fillId="3" borderId="0" xfId="0" applyFill="1" applyAlignment="1">
      <alignment horizontal="left" vertical="center" indent="1"/>
    </xf>
    <xf numFmtId="0" fontId="45" fillId="3" borderId="0" xfId="2" applyFill="1" applyAlignment="1" applyProtection="1">
      <alignment horizontal="left" vertical="center" indent="1"/>
    </xf>
    <xf numFmtId="0" fontId="104" fillId="3" borderId="0" xfId="0" applyFont="1" applyFill="1" applyAlignment="1">
      <alignment vertical="center"/>
    </xf>
    <xf numFmtId="0" fontId="105" fillId="3" borderId="0" xfId="0" applyFont="1" applyFill="1" applyAlignment="1">
      <alignment vertical="center"/>
    </xf>
    <xf numFmtId="0" fontId="107" fillId="3" borderId="0" xfId="0" applyFont="1" applyFill="1" applyAlignment="1">
      <alignment vertical="center"/>
    </xf>
    <xf numFmtId="0" fontId="108" fillId="3" borderId="0" xfId="0" applyFont="1" applyFill="1" applyAlignment="1">
      <alignment vertical="center"/>
    </xf>
    <xf numFmtId="0" fontId="116" fillId="3" borderId="0" xfId="0" applyFont="1" applyFill="1" applyAlignment="1">
      <alignment vertical="center"/>
    </xf>
    <xf numFmtId="0" fontId="23" fillId="3" borderId="0" xfId="0" applyFont="1" applyFill="1" applyAlignment="1">
      <alignment horizontal="left" vertical="center"/>
    </xf>
    <xf numFmtId="0" fontId="37" fillId="3" borderId="0" xfId="0" applyFont="1" applyFill="1" applyAlignment="1">
      <alignment vertical="center"/>
    </xf>
    <xf numFmtId="0" fontId="3" fillId="3" borderId="0" xfId="0" applyFont="1" applyFill="1" applyAlignment="1">
      <alignment horizontal="left" vertical="center"/>
    </xf>
    <xf numFmtId="0" fontId="0" fillId="3" borderId="0" xfId="0" applyFill="1" applyAlignment="1">
      <alignment horizontal="left" vertical="center"/>
    </xf>
    <xf numFmtId="0" fontId="37" fillId="3" borderId="0" xfId="0" applyFont="1" applyFill="1" applyAlignment="1">
      <alignment horizontal="left" vertical="center"/>
    </xf>
    <xf numFmtId="0" fontId="123" fillId="3" borderId="0" xfId="0" applyFont="1" applyFill="1" applyAlignment="1">
      <alignment horizontal="left" vertical="center"/>
    </xf>
    <xf numFmtId="0" fontId="123" fillId="3" borderId="0" xfId="0" applyFont="1" applyFill="1" applyAlignment="1">
      <alignment vertical="center"/>
    </xf>
    <xf numFmtId="0" fontId="83" fillId="3" borderId="0" xfId="0" applyFont="1" applyFill="1" applyAlignment="1">
      <alignment vertical="center"/>
    </xf>
    <xf numFmtId="0" fontId="84" fillId="3" borderId="0" xfId="0" applyFont="1" applyFill="1" applyAlignment="1">
      <alignment vertical="center"/>
    </xf>
    <xf numFmtId="0" fontId="96" fillId="3" borderId="0" xfId="0" applyFont="1" applyFill="1" applyAlignment="1">
      <alignment vertical="center"/>
    </xf>
    <xf numFmtId="0" fontId="85" fillId="3" borderId="0" xfId="0" applyFont="1" applyFill="1" applyAlignment="1">
      <alignment vertical="center"/>
    </xf>
    <xf numFmtId="0" fontId="125" fillId="3" borderId="0" xfId="0" applyFont="1" applyFill="1" applyAlignment="1">
      <alignment horizontal="left" vertical="center" indent="4"/>
    </xf>
    <xf numFmtId="0" fontId="129" fillId="3" borderId="0" xfId="0" applyFont="1" applyFill="1" applyAlignment="1">
      <alignment vertical="center"/>
    </xf>
    <xf numFmtId="0" fontId="131" fillId="3" borderId="0" xfId="0" applyFont="1" applyFill="1" applyAlignment="1">
      <alignment vertical="center"/>
    </xf>
    <xf numFmtId="0" fontId="132" fillId="3" borderId="0" xfId="0" applyFont="1" applyFill="1" applyAlignment="1">
      <alignment vertical="center"/>
    </xf>
    <xf numFmtId="0" fontId="133" fillId="3" borderId="0" xfId="0" applyFont="1" applyFill="1" applyAlignment="1">
      <alignment horizontal="left" vertical="center" wrapText="1"/>
    </xf>
    <xf numFmtId="0" fontId="134" fillId="3" borderId="0" xfId="0" applyFont="1" applyFill="1" applyAlignment="1">
      <alignment horizontal="left" vertical="center" wrapText="1"/>
    </xf>
    <xf numFmtId="0" fontId="135" fillId="3" borderId="0" xfId="0" applyFont="1" applyFill="1" applyAlignment="1">
      <alignment horizontal="left" vertical="center" wrapText="1"/>
    </xf>
    <xf numFmtId="0" fontId="136" fillId="3" borderId="0" xfId="0" applyFont="1" applyFill="1" applyAlignment="1">
      <alignment horizontal="left" vertical="center" wrapText="1"/>
    </xf>
    <xf numFmtId="0" fontId="100" fillId="3" borderId="0" xfId="0" applyFont="1" applyFill="1" applyAlignment="1">
      <alignment horizontal="left" vertical="center" wrapText="1"/>
    </xf>
    <xf numFmtId="14" fontId="0" fillId="3" borderId="0" xfId="0" applyNumberFormat="1" applyFill="1" applyAlignment="1">
      <alignment horizontal="left"/>
    </xf>
    <xf numFmtId="0" fontId="141" fillId="3" borderId="0" xfId="0" applyFont="1" applyFill="1" applyAlignment="1">
      <alignment vertical="center"/>
    </xf>
    <xf numFmtId="0" fontId="142" fillId="3" borderId="0" xfId="0" applyFont="1" applyFill="1" applyAlignment="1">
      <alignment vertical="center"/>
    </xf>
    <xf numFmtId="0" fontId="144" fillId="3" borderId="0" xfId="0" applyFont="1" applyFill="1" applyAlignment="1">
      <alignment vertical="center"/>
    </xf>
    <xf numFmtId="0" fontId="143" fillId="3" borderId="0" xfId="0" applyFont="1" applyFill="1" applyAlignment="1">
      <alignment vertical="center"/>
    </xf>
    <xf numFmtId="0" fontId="145" fillId="3" borderId="0" xfId="0" applyFont="1" applyFill="1" applyAlignment="1">
      <alignment vertical="center"/>
    </xf>
    <xf numFmtId="0" fontId="146" fillId="3" borderId="0" xfId="0" applyFont="1" applyFill="1" applyAlignment="1">
      <alignment vertical="center"/>
    </xf>
    <xf numFmtId="0" fontId="147" fillId="3" borderId="0" xfId="0" applyFont="1" applyFill="1" applyAlignment="1">
      <alignment vertical="center"/>
    </xf>
    <xf numFmtId="14" fontId="0" fillId="3" borderId="0" xfId="0" applyNumberFormat="1" applyFill="1" applyAlignment="1">
      <alignment vertical="top" wrapText="1"/>
    </xf>
    <xf numFmtId="2" fontId="2" fillId="3" borderId="0" xfId="0" applyNumberFormat="1" applyFont="1" applyFill="1" applyAlignment="1">
      <alignment vertical="top" wrapText="1"/>
    </xf>
    <xf numFmtId="2" fontId="0" fillId="3" borderId="0" xfId="0" applyNumberFormat="1" applyFill="1" applyAlignment="1">
      <alignment vertical="top" wrapText="1"/>
    </xf>
    <xf numFmtId="2" fontId="46" fillId="3" borderId="0" xfId="0" applyNumberFormat="1" applyFont="1" applyFill="1" applyAlignment="1">
      <alignment vertical="top" wrapText="1"/>
    </xf>
    <xf numFmtId="2" fontId="0" fillId="3" borderId="0" xfId="0" applyNumberFormat="1" applyFill="1"/>
    <xf numFmtId="168" fontId="0" fillId="3" borderId="0" xfId="3" applyNumberFormat="1" applyFont="1" applyFill="1"/>
    <xf numFmtId="1" fontId="112" fillId="3" borderId="0" xfId="0" applyNumberFormat="1" applyFont="1" applyFill="1" applyAlignment="1">
      <alignment horizontal="right" vertical="center"/>
    </xf>
    <xf numFmtId="10" fontId="112" fillId="3" borderId="0" xfId="0" applyNumberFormat="1" applyFont="1" applyFill="1" applyAlignment="1">
      <alignment horizontal="right" vertical="center"/>
    </xf>
    <xf numFmtId="1" fontId="15" fillId="3" borderId="0" xfId="0" applyNumberFormat="1" applyFont="1" applyFill="1" applyAlignment="1">
      <alignment horizontal="right" vertical="center"/>
    </xf>
    <xf numFmtId="10" fontId="15" fillId="3" borderId="0" xfId="0" applyNumberFormat="1" applyFont="1" applyFill="1" applyAlignment="1">
      <alignment horizontal="right" vertical="center"/>
    </xf>
    <xf numFmtId="1" fontId="111" fillId="3" borderId="0" xfId="0" applyNumberFormat="1" applyFont="1" applyFill="1" applyAlignment="1">
      <alignment horizontal="right" vertical="center"/>
    </xf>
    <xf numFmtId="10" fontId="0" fillId="3" borderId="0" xfId="3" applyNumberFormat="1" applyFont="1" applyFill="1"/>
    <xf numFmtId="178" fontId="0" fillId="3" borderId="0" xfId="3" applyNumberFormat="1" applyFont="1" applyFill="1"/>
    <xf numFmtId="14" fontId="2" fillId="3" borderId="0" xfId="0" applyNumberFormat="1" applyFont="1" applyFill="1"/>
    <xf numFmtId="0" fontId="15" fillId="3" borderId="0" xfId="0" applyFont="1" applyFill="1" applyAlignment="1">
      <alignment vertical="center"/>
    </xf>
    <xf numFmtId="0" fontId="111" fillId="3" borderId="0" xfId="0" applyFont="1" applyFill="1" applyAlignment="1">
      <alignment vertical="center"/>
    </xf>
    <xf numFmtId="0" fontId="112" fillId="3" borderId="0" xfId="0" applyFont="1" applyFill="1" applyAlignment="1">
      <alignment horizontal="right" vertical="center"/>
    </xf>
    <xf numFmtId="10" fontId="111" fillId="3" borderId="0" xfId="0" applyNumberFormat="1" applyFont="1" applyFill="1" applyAlignment="1">
      <alignment horizontal="right" vertical="center"/>
    </xf>
    <xf numFmtId="0" fontId="86" fillId="3" borderId="0" xfId="0" applyFont="1" applyFill="1"/>
    <xf numFmtId="1" fontId="0" fillId="3" borderId="0" xfId="0" applyNumberFormat="1" applyFill="1"/>
    <xf numFmtId="1" fontId="3" fillId="3" borderId="0" xfId="0" applyNumberFormat="1" applyFont="1" applyFill="1"/>
    <xf numFmtId="168" fontId="0" fillId="3" borderId="0" xfId="0" applyNumberFormat="1" applyFill="1"/>
  </cellXfs>
  <cellStyles count="4">
    <cellStyle name="Euro" xfId="1" xr:uid="{00000000-0005-0000-0000-000000000000}"/>
    <cellStyle name="Hyperlink" xfId="2" builtinId="8"/>
    <cellStyle name="Procent" xfId="3" builtinId="5"/>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5" dropStyle="combo" dx="22" fmlaLink="$Y$18" fmlaRange="$Z$13:$Z$17" sel="1" val="0"/>
</file>

<file path=xl/drawings/_rels/drawing1.xml.rels><?xml version="1.0" encoding="UTF-8" standalone="yes"?>
<Relationships xmlns="http://schemas.openxmlformats.org/package/2006/relationships"><Relationship Id="rId8" Type="http://schemas.openxmlformats.org/officeDocument/2006/relationships/image" Target="../media/image5.jpeg"/><Relationship Id="rId3" Type="http://schemas.openxmlformats.org/officeDocument/2006/relationships/image" Target="cid:image003.jpg@01D02366.BADD8360" TargetMode="External"/><Relationship Id="rId7" Type="http://schemas.openxmlformats.org/officeDocument/2006/relationships/image" Target="cid:image005.jpg@01D143B7.A86B1040" TargetMode="External"/><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image" Target="cid:image004.jpg@01D143B7.A86B1040" TargetMode="External"/><Relationship Id="rId4" Type="http://schemas.openxmlformats.org/officeDocument/2006/relationships/image" Target="../media/image3.jpeg"/><Relationship Id="rId9" Type="http://schemas.openxmlformats.org/officeDocument/2006/relationships/image" Target="cid:image001.jpg@01D25B7C.D5CA685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cid:image001.png@01D9A80E.07942C60" TargetMode="External"/><Relationship Id="rId2" Type="http://schemas.openxmlformats.org/officeDocument/2006/relationships/image" Target="cid:image001.png@01D91E9E.EC463370" TargetMode="External"/><Relationship Id="rId1" Type="http://schemas.openxmlformats.org/officeDocument/2006/relationships/image" Target="../media/image6.png"/><Relationship Id="rId5" Type="http://schemas.openxmlformats.org/officeDocument/2006/relationships/image" Target="cid:image001.png@01DBE40E.410CBAF0" TargetMode="External"/><Relationship Id="rId4" Type="http://schemas.openxmlformats.org/officeDocument/2006/relationships/image" Target="cid:image001.png@01DAC79B.5B904210" TargetMode="External"/></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77</xdr:row>
      <xdr:rowOff>0</xdr:rowOff>
    </xdr:from>
    <xdr:to>
      <xdr:col>0</xdr:col>
      <xdr:colOff>4933950</xdr:colOff>
      <xdr:row>82</xdr:row>
      <xdr:rowOff>19050</xdr:rowOff>
    </xdr:to>
    <xdr:pic>
      <xdr:nvPicPr>
        <xdr:cNvPr id="7436" name="Picture 1" descr="wetwaoor1rvcwpvww">
          <a:extLst>
            <a:ext uri="{FF2B5EF4-FFF2-40B4-BE49-F238E27FC236}">
              <a16:creationId xmlns:a16="http://schemas.microsoft.com/office/drawing/2014/main" id="{00000000-0008-0000-0000-00000C1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287375"/>
          <a:ext cx="48006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786</xdr:row>
      <xdr:rowOff>0</xdr:rowOff>
    </xdr:from>
    <xdr:to>
      <xdr:col>15</xdr:col>
      <xdr:colOff>352425</xdr:colOff>
      <xdr:row>792</xdr:row>
      <xdr:rowOff>57150</xdr:rowOff>
    </xdr:to>
    <xdr:pic>
      <xdr:nvPicPr>
        <xdr:cNvPr id="3" name="Afbeelding 2" descr="cid:image003.jpg@01D02366.BADD836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163877625"/>
          <a:ext cx="9858375"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843</xdr:row>
      <xdr:rowOff>0</xdr:rowOff>
    </xdr:from>
    <xdr:to>
      <xdr:col>2</xdr:col>
      <xdr:colOff>532737</xdr:colOff>
      <xdr:row>848</xdr:row>
      <xdr:rowOff>39757</xdr:rowOff>
    </xdr:to>
    <xdr:pic>
      <xdr:nvPicPr>
        <xdr:cNvPr id="4" name="Afbeelding 3" descr="https://zoek.officielebekendmakingen.nl/Static/Afbeeldingen/logos/nllogo.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0" y="166381043"/>
          <a:ext cx="2830664" cy="954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843</xdr:row>
      <xdr:rowOff>0</xdr:rowOff>
    </xdr:from>
    <xdr:to>
      <xdr:col>5</xdr:col>
      <xdr:colOff>405517</xdr:colOff>
      <xdr:row>848</xdr:row>
      <xdr:rowOff>39757</xdr:rowOff>
    </xdr:to>
    <xdr:pic>
      <xdr:nvPicPr>
        <xdr:cNvPr id="5" name="Afbeelding 4" descr="Staatscourant, Officiéle uitgave van het Koninkrijk der Nederlanden sinds 181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0" y="166381043"/>
          <a:ext cx="5216056" cy="954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933</xdr:row>
      <xdr:rowOff>0</xdr:rowOff>
    </xdr:from>
    <xdr:to>
      <xdr:col>6</xdr:col>
      <xdr:colOff>318052</xdr:colOff>
      <xdr:row>975</xdr:row>
      <xdr:rowOff>111318</xdr:rowOff>
    </xdr:to>
    <xdr:pic>
      <xdr:nvPicPr>
        <xdr:cNvPr id="6" name="Afbeelding 5" descr="cid:image001.jpg@01D25B7C.D5CA685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8" r:link="rId9">
          <a:extLst>
            <a:ext uri="{28A0092B-C50C-407E-A947-70E740481C1C}">
              <a14:useLocalDpi xmlns:a14="http://schemas.microsoft.com/office/drawing/2010/main" val="0"/>
            </a:ext>
          </a:extLst>
        </a:blip>
        <a:srcRect/>
        <a:stretch>
          <a:fillRect/>
        </a:stretch>
      </xdr:blipFill>
      <xdr:spPr bwMode="auto">
        <a:xfrm>
          <a:off x="0" y="182561948"/>
          <a:ext cx="5764696" cy="6798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77</xdr:row>
      <xdr:rowOff>0</xdr:rowOff>
    </xdr:from>
    <xdr:to>
      <xdr:col>0</xdr:col>
      <xdr:colOff>4933950</xdr:colOff>
      <xdr:row>82</xdr:row>
      <xdr:rowOff>19050</xdr:rowOff>
    </xdr:to>
    <xdr:pic>
      <xdr:nvPicPr>
        <xdr:cNvPr id="7" name="Picture 1" descr="wetwaoor1rvcwpvww">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594080"/>
          <a:ext cx="49339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786</xdr:row>
      <xdr:rowOff>0</xdr:rowOff>
    </xdr:from>
    <xdr:to>
      <xdr:col>15</xdr:col>
      <xdr:colOff>352425</xdr:colOff>
      <xdr:row>792</xdr:row>
      <xdr:rowOff>57150</xdr:rowOff>
    </xdr:to>
    <xdr:pic>
      <xdr:nvPicPr>
        <xdr:cNvPr id="8" name="Afbeelding 7" descr="cid:image003.jpg@01D02366.BADD8360">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157825440"/>
          <a:ext cx="11058525" cy="115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843</xdr:row>
      <xdr:rowOff>0</xdr:rowOff>
    </xdr:from>
    <xdr:to>
      <xdr:col>2</xdr:col>
      <xdr:colOff>532737</xdr:colOff>
      <xdr:row>848</xdr:row>
      <xdr:rowOff>39757</xdr:rowOff>
    </xdr:to>
    <xdr:pic>
      <xdr:nvPicPr>
        <xdr:cNvPr id="9" name="Afbeelding 8" descr="https://zoek.officielebekendmakingen.nl/Static/Afbeeldingen/logos/nllogo.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0" y="168783000"/>
          <a:ext cx="2734917" cy="969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843</xdr:row>
      <xdr:rowOff>0</xdr:rowOff>
    </xdr:from>
    <xdr:to>
      <xdr:col>5</xdr:col>
      <xdr:colOff>405517</xdr:colOff>
      <xdr:row>848</xdr:row>
      <xdr:rowOff>39757</xdr:rowOff>
    </xdr:to>
    <xdr:pic>
      <xdr:nvPicPr>
        <xdr:cNvPr id="10" name="Afbeelding 9" descr="Staatscourant, Officiéle uitgave van het Koninkrijk der Nederlanden sinds 1814">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0" y="168783000"/>
          <a:ext cx="5015617" cy="969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933</xdr:row>
      <xdr:rowOff>0</xdr:rowOff>
    </xdr:from>
    <xdr:to>
      <xdr:col>6</xdr:col>
      <xdr:colOff>318052</xdr:colOff>
      <xdr:row>975</xdr:row>
      <xdr:rowOff>111318</xdr:rowOff>
    </xdr:to>
    <xdr:pic>
      <xdr:nvPicPr>
        <xdr:cNvPr id="11" name="Afbeelding 10" descr="cid:image001.jpg@01D25B7C.D5CA685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8" r:link="rId9">
          <a:extLst>
            <a:ext uri="{28A0092B-C50C-407E-A947-70E740481C1C}">
              <a14:useLocalDpi xmlns:a14="http://schemas.microsoft.com/office/drawing/2010/main" val="0"/>
            </a:ext>
          </a:extLst>
        </a:blip>
        <a:srcRect/>
        <a:stretch>
          <a:fillRect/>
        </a:stretch>
      </xdr:blipFill>
      <xdr:spPr bwMode="auto">
        <a:xfrm>
          <a:off x="0" y="185364120"/>
          <a:ext cx="5537752" cy="7152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863</xdr:row>
      <xdr:rowOff>0</xdr:rowOff>
    </xdr:from>
    <xdr:to>
      <xdr:col>0</xdr:col>
      <xdr:colOff>474453</xdr:colOff>
      <xdr:row>865</xdr:row>
      <xdr:rowOff>146649</xdr:rowOff>
    </xdr:to>
    <xdr:pic>
      <xdr:nvPicPr>
        <xdr:cNvPr id="2" name="Afbeelding 2" descr="https://communicatieportaal.uwv.nl/public/mail/images/UWV-logo.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157803011"/>
          <a:ext cx="474453" cy="4744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923</xdr:row>
      <xdr:rowOff>0</xdr:rowOff>
    </xdr:from>
    <xdr:to>
      <xdr:col>0</xdr:col>
      <xdr:colOff>480060</xdr:colOff>
      <xdr:row>925</xdr:row>
      <xdr:rowOff>144780</xdr:rowOff>
    </xdr:to>
    <xdr:pic>
      <xdr:nvPicPr>
        <xdr:cNvPr id="3" name="Afbeelding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r:link="rId3" cstate="print">
          <a:extLst>
            <a:ext uri="{28A0092B-C50C-407E-A947-70E740481C1C}">
              <a14:useLocalDpi xmlns:a14="http://schemas.microsoft.com/office/drawing/2010/main" val="0"/>
            </a:ext>
          </a:extLst>
        </a:blip>
        <a:srcRect/>
        <a:stretch>
          <a:fillRect/>
        </a:stretch>
      </xdr:blipFill>
      <xdr:spPr bwMode="auto">
        <a:xfrm>
          <a:off x="0" y="170482260"/>
          <a:ext cx="480060" cy="48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1060</xdr:row>
      <xdr:rowOff>0</xdr:rowOff>
    </xdr:from>
    <xdr:to>
      <xdr:col>0</xdr:col>
      <xdr:colOff>480060</xdr:colOff>
      <xdr:row>1062</xdr:row>
      <xdr:rowOff>114300</xdr:rowOff>
    </xdr:to>
    <xdr:pic>
      <xdr:nvPicPr>
        <xdr:cNvPr id="4" name="Afbeelding 2" descr="https://communicatieportaal.uwv.nl/public/mail/images/UWV-logo.png">
          <a:extLst>
            <a:ext uri="{FF2B5EF4-FFF2-40B4-BE49-F238E27FC236}">
              <a16:creationId xmlns:a16="http://schemas.microsoft.com/office/drawing/2014/main" id="{A1A027EF-20C1-44AD-0C98-80D9C2C65D06}"/>
            </a:ext>
          </a:extLst>
        </xdr:cNvPr>
        <xdr:cNvPicPr>
          <a:picLocks noChangeAspect="1" noChangeArrowheads="1"/>
        </xdr:cNvPicPr>
      </xdr:nvPicPr>
      <xdr:blipFill>
        <a:blip xmlns:r="http://schemas.openxmlformats.org/officeDocument/2006/relationships" r:embed="rId1" r:link="rId4" cstate="print">
          <a:extLst>
            <a:ext uri="{28A0092B-C50C-407E-A947-70E740481C1C}">
              <a14:useLocalDpi xmlns:a14="http://schemas.microsoft.com/office/drawing/2010/main" val="0"/>
            </a:ext>
          </a:extLst>
        </a:blip>
        <a:srcRect/>
        <a:stretch>
          <a:fillRect/>
        </a:stretch>
      </xdr:blipFill>
      <xdr:spPr bwMode="auto">
        <a:xfrm>
          <a:off x="0" y="193631820"/>
          <a:ext cx="480060" cy="48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1147</xdr:row>
      <xdr:rowOff>0</xdr:rowOff>
    </xdr:from>
    <xdr:to>
      <xdr:col>0</xdr:col>
      <xdr:colOff>480060</xdr:colOff>
      <xdr:row>1149</xdr:row>
      <xdr:rowOff>144780</xdr:rowOff>
    </xdr:to>
    <xdr:pic>
      <xdr:nvPicPr>
        <xdr:cNvPr id="5" name="Afbeelding 4">
          <a:extLst>
            <a:ext uri="{FF2B5EF4-FFF2-40B4-BE49-F238E27FC236}">
              <a16:creationId xmlns:a16="http://schemas.microsoft.com/office/drawing/2014/main" id="{E50FDABC-6D3A-CC4F-A255-6C3930EEB868}"/>
            </a:ext>
          </a:extLst>
        </xdr:cNvPr>
        <xdr:cNvPicPr>
          <a:picLocks noChangeAspect="1" noChangeArrowheads="1"/>
        </xdr:cNvPicPr>
      </xdr:nvPicPr>
      <xdr:blipFill>
        <a:blip xmlns:r="http://schemas.openxmlformats.org/officeDocument/2006/relationships" r:embed="rId1" r:link="rId5" cstate="print">
          <a:extLst>
            <a:ext uri="{28A0092B-C50C-407E-A947-70E740481C1C}">
              <a14:useLocalDpi xmlns:a14="http://schemas.microsoft.com/office/drawing/2010/main" val="0"/>
            </a:ext>
          </a:extLst>
        </a:blip>
        <a:srcRect/>
        <a:stretch>
          <a:fillRect/>
        </a:stretch>
      </xdr:blipFill>
      <xdr:spPr bwMode="auto">
        <a:xfrm>
          <a:off x="0" y="209450940"/>
          <a:ext cx="480060" cy="48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1201</xdr:row>
      <xdr:rowOff>0</xdr:rowOff>
    </xdr:from>
    <xdr:to>
      <xdr:col>0</xdr:col>
      <xdr:colOff>480060</xdr:colOff>
      <xdr:row>1203</xdr:row>
      <xdr:rowOff>144780</xdr:rowOff>
    </xdr:to>
    <xdr:pic>
      <xdr:nvPicPr>
        <xdr:cNvPr id="6" name="x_Afbeelding 2" descr="https://communicatieportaal.uwv.nl/public/mail/images/UWV-logo.png">
          <a:extLst>
            <a:ext uri="{FF2B5EF4-FFF2-40B4-BE49-F238E27FC236}">
              <a16:creationId xmlns:a16="http://schemas.microsoft.com/office/drawing/2014/main" id="{ADE5244B-67CD-353D-0305-67682DE2399E}"/>
            </a:ext>
          </a:extLst>
        </xdr:cNvPr>
        <xdr:cNvPicPr>
          <a:picLocks noChangeAspect="1" noChangeArrowheads="1"/>
        </xdr:cNvPicPr>
      </xdr:nvPicPr>
      <xdr:blipFill>
        <a:blip xmlns:r="http://schemas.openxmlformats.org/officeDocument/2006/relationships" r:embed="rId1" r:link="rId5">
          <a:extLst>
            <a:ext uri="{28A0092B-C50C-407E-A947-70E740481C1C}">
              <a14:useLocalDpi xmlns:a14="http://schemas.microsoft.com/office/drawing/2010/main" val="0"/>
            </a:ext>
          </a:extLst>
        </a:blip>
        <a:srcRect/>
        <a:stretch>
          <a:fillRect/>
        </a:stretch>
      </xdr:blipFill>
      <xdr:spPr bwMode="auto">
        <a:xfrm>
          <a:off x="0" y="219113100"/>
          <a:ext cx="480060" cy="48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9</xdr:row>
      <xdr:rowOff>0</xdr:rowOff>
    </xdr:from>
    <xdr:to>
      <xdr:col>7</xdr:col>
      <xdr:colOff>0</xdr:colOff>
      <xdr:row>9</xdr:row>
      <xdr:rowOff>0</xdr:rowOff>
    </xdr:to>
    <xdr:sp macro="" textlink="">
      <xdr:nvSpPr>
        <xdr:cNvPr id="1429" name="AutoShape 22">
          <a:extLst>
            <a:ext uri="{FF2B5EF4-FFF2-40B4-BE49-F238E27FC236}">
              <a16:creationId xmlns:a16="http://schemas.microsoft.com/office/drawing/2014/main" id="{00000000-0008-0000-0300-000095050000}"/>
            </a:ext>
          </a:extLst>
        </xdr:cNvPr>
        <xdr:cNvSpPr>
          <a:spLocks noChangeArrowheads="1"/>
        </xdr:cNvSpPr>
      </xdr:nvSpPr>
      <xdr:spPr bwMode="auto">
        <a:xfrm>
          <a:off x="6248400" y="1657350"/>
          <a:ext cx="0" cy="0"/>
        </a:xfrm>
        <a:prstGeom prst="leftArrow">
          <a:avLst>
            <a:gd name="adj1" fmla="val 50000"/>
            <a:gd name="adj2" fmla="val -2147483648"/>
          </a:avLst>
        </a:prstGeom>
        <a:solidFill>
          <a:srgbClr val="FF66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0</xdr:colOff>
          <xdr:row>12</xdr:row>
          <xdr:rowOff>7620</xdr:rowOff>
        </xdr:from>
        <xdr:to>
          <xdr:col>5</xdr:col>
          <xdr:colOff>7620</xdr:colOff>
          <xdr:row>13</xdr:row>
          <xdr:rowOff>0</xdr:rowOff>
        </xdr:to>
        <xdr:sp macro="" textlink="">
          <xdr:nvSpPr>
            <xdr:cNvPr id="1145" name="Drop Down 121" hidden="1">
              <a:extLst>
                <a:ext uri="{63B3BB69-23CF-44E3-9099-C40C66FF867C}">
                  <a14:compatExt spid="_x0000_s1145"/>
                </a:ext>
                <a:ext uri="{FF2B5EF4-FFF2-40B4-BE49-F238E27FC236}">
                  <a16:creationId xmlns:a16="http://schemas.microsoft.com/office/drawing/2014/main" id="{00000000-0008-0000-03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xdr:row>
          <xdr:rowOff>53340</xdr:rowOff>
        </xdr:from>
        <xdr:to>
          <xdr:col>130</xdr:col>
          <xdr:colOff>85725</xdr:colOff>
          <xdr:row>15</xdr:row>
          <xdr:rowOff>60960</xdr:rowOff>
        </xdr:to>
        <xdr:sp macro="" textlink="">
          <xdr:nvSpPr>
            <xdr:cNvPr id="1165" name="Object 141" hidden="1">
              <a:extLst>
                <a:ext uri="{63B3BB69-23CF-44E3-9099-C40C66FF867C}">
                  <a14:compatExt spid="_x0000_s1165"/>
                </a:ext>
                <a:ext uri="{FF2B5EF4-FFF2-40B4-BE49-F238E27FC236}">
                  <a16:creationId xmlns:a16="http://schemas.microsoft.com/office/drawing/2014/main" id="{00000000-0008-0000-0300-00008D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Kees\Sjablonen\2004-09-20%20reserveberekening.XL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urnaal"/>
      <sheetName val="Reserve"/>
      <sheetName val="Overlijden"/>
      <sheetName val="Instructies"/>
      <sheetName val="Uitleg"/>
      <sheetName val="Normen"/>
      <sheetName val="Waarden"/>
      <sheetName val="Rente"/>
      <sheetName val="wrente"/>
      <sheetName val="fouten"/>
      <sheetName val="WAO"/>
      <sheetName val="Versies"/>
      <sheetName val="LB"/>
      <sheetName val="Fiscaal"/>
      <sheetName val="Schadestaat"/>
      <sheetName val="Info en rekenwerk"/>
    </sheetNames>
    <sheetDataSet>
      <sheetData sheetId="0">
        <row r="10">
          <cell r="D10">
            <v>36526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eert.wolvers@uwv.nl" TargetMode="External"/><Relationship Id="rId13" Type="http://schemas.openxmlformats.org/officeDocument/2006/relationships/hyperlink" Target="mailto:cornelis.visser@reaal.nl" TargetMode="External"/><Relationship Id="rId18" Type="http://schemas.openxmlformats.org/officeDocument/2006/relationships/hyperlink" Target="mailto:alita.hoekman@uwv.nl" TargetMode="External"/><Relationship Id="rId3" Type="http://schemas.openxmlformats.org/officeDocument/2006/relationships/hyperlink" Target="http://www.st-ab.nl/wetwia.htm" TargetMode="External"/><Relationship Id="rId21" Type="http://schemas.openxmlformats.org/officeDocument/2006/relationships/drawing" Target="../drawings/drawing1.xml"/><Relationship Id="rId7" Type="http://schemas.openxmlformats.org/officeDocument/2006/relationships/hyperlink" Target="mailto:[mailto:geert.wolvers@uwv.nl]" TargetMode="External"/><Relationship Id="rId12" Type="http://schemas.openxmlformats.org/officeDocument/2006/relationships/hyperlink" Target="mailto:geert.wolvers@uwv.nl" TargetMode="External"/><Relationship Id="rId17" Type="http://schemas.openxmlformats.org/officeDocument/2006/relationships/hyperlink" Target="mailto:alita.hoekman@uwv.nl" TargetMode="External"/><Relationship Id="rId2" Type="http://schemas.openxmlformats.org/officeDocument/2006/relationships/hyperlink" Target="http://www.st-ab.nl/wetwao.htm" TargetMode="External"/><Relationship Id="rId16" Type="http://schemas.openxmlformats.org/officeDocument/2006/relationships/hyperlink" Target="mailto:alita.hoekman@uwv.nl" TargetMode="External"/><Relationship Id="rId20" Type="http://schemas.openxmlformats.org/officeDocument/2006/relationships/printerSettings" Target="../printerSettings/printerSettings1.bin"/><Relationship Id="rId1" Type="http://schemas.openxmlformats.org/officeDocument/2006/relationships/hyperlink" Target="http://www.st-ab.nl/ad10a.htm" TargetMode="External"/><Relationship Id="rId6" Type="http://schemas.openxmlformats.org/officeDocument/2006/relationships/hyperlink" Target="http://www.st-ab.nl/wetwao.htm" TargetMode="External"/><Relationship Id="rId11" Type="http://schemas.openxmlformats.org/officeDocument/2006/relationships/hyperlink" Target="mailto:hans.boot@uwv.nl" TargetMode="External"/><Relationship Id="rId5" Type="http://schemas.openxmlformats.org/officeDocument/2006/relationships/hyperlink" Target="http://www.st-ab.nl/ad10f.htm" TargetMode="External"/><Relationship Id="rId15" Type="http://schemas.openxmlformats.org/officeDocument/2006/relationships/hyperlink" Target="mailto:Bart.Rodermans@reaal.nl" TargetMode="External"/><Relationship Id="rId23" Type="http://schemas.openxmlformats.org/officeDocument/2006/relationships/comments" Target="../comments1.xml"/><Relationship Id="rId10" Type="http://schemas.openxmlformats.org/officeDocument/2006/relationships/hyperlink" Target="http://handboeken.info.uwv.nl/deeplink.asp?DADOCNR=d20061124t115541830&amp;DADIVISION=OVERIG&amp;DAHANDBOEK=ugdt" TargetMode="External"/><Relationship Id="rId19" Type="http://schemas.openxmlformats.org/officeDocument/2006/relationships/hyperlink" Target="mailto:alita.hoekman@uwv.nl" TargetMode="External"/><Relationship Id="rId4" Type="http://schemas.openxmlformats.org/officeDocument/2006/relationships/hyperlink" Target="http://www.st-ab.nl/ad10f.htm" TargetMode="External"/><Relationship Id="rId9" Type="http://schemas.openxmlformats.org/officeDocument/2006/relationships/hyperlink" Target="mailto:hans.boot@uwv.nl" TargetMode="External"/><Relationship Id="rId14" Type="http://schemas.openxmlformats.org/officeDocument/2006/relationships/hyperlink" Target="mailto:alita.hoekman@uwv.nl"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a.hoen@verzekeraars.nl" TargetMode="External"/><Relationship Id="rId13" Type="http://schemas.openxmlformats.org/officeDocument/2006/relationships/hyperlink" Target="mailto:a.hoen@verzekeraars.nl" TargetMode="External"/><Relationship Id="rId18" Type="http://schemas.openxmlformats.org/officeDocument/2006/relationships/hyperlink" Target="mailto:sunny.chawdry-01@uwv.nl" TargetMode="External"/><Relationship Id="rId26" Type="http://schemas.openxmlformats.org/officeDocument/2006/relationships/hyperlink" Target="mailto:sunny.chawdry-01@uwv.nl" TargetMode="External"/><Relationship Id="rId3" Type="http://schemas.openxmlformats.org/officeDocument/2006/relationships/hyperlink" Target="mailto:geert.wolvers@uwv.nl" TargetMode="External"/><Relationship Id="rId21" Type="http://schemas.openxmlformats.org/officeDocument/2006/relationships/hyperlink" Target="mailto:martijn.druijff@uwv.nl" TargetMode="External"/><Relationship Id="rId7" Type="http://schemas.openxmlformats.org/officeDocument/2006/relationships/hyperlink" Target="mailto:sunny.chawdry-01@uwv.nl" TargetMode="External"/><Relationship Id="rId12" Type="http://schemas.openxmlformats.org/officeDocument/2006/relationships/hyperlink" Target="mailto:sunny.chawdry-01@uwv.nl" TargetMode="External"/><Relationship Id="rId17" Type="http://schemas.openxmlformats.org/officeDocument/2006/relationships/hyperlink" Target="mailto:bertil.barendregt@uwv.nl" TargetMode="External"/><Relationship Id="rId25" Type="http://schemas.openxmlformats.org/officeDocument/2006/relationships/hyperlink" Target="mailto:a.hoen@verzekeraars.nl" TargetMode="External"/><Relationship Id="rId33" Type="http://schemas.openxmlformats.org/officeDocument/2006/relationships/drawing" Target="../drawings/drawing2.xml"/><Relationship Id="rId2" Type="http://schemas.openxmlformats.org/officeDocument/2006/relationships/hyperlink" Target="http://uwvdigitaal.info.uwv.nl/uwv_digitaal/UWV_organisatie/WGz/organisatie/UWVHandboekWerkgevers/handboek/wgzdigitaal/a351/35101.html" TargetMode="External"/><Relationship Id="rId16" Type="http://schemas.openxmlformats.org/officeDocument/2006/relationships/hyperlink" Target="mailto:a.hoen@verzekeraars.nl" TargetMode="External"/><Relationship Id="rId20" Type="http://schemas.openxmlformats.org/officeDocument/2006/relationships/hyperlink" Target="https://zoek.officielebekendmakingen.nl/stcrt-2024-184.html" TargetMode="External"/><Relationship Id="rId29" Type="http://schemas.openxmlformats.org/officeDocument/2006/relationships/hyperlink" Target="mailto:Martijn.Druijff@uwv.nl" TargetMode="External"/><Relationship Id="rId1" Type="http://schemas.openxmlformats.org/officeDocument/2006/relationships/hyperlink" Target="http://uwvdigitaal.info.uwv.nl/uwv_digitaal/UWV_organisatie/WGz/organisatie/UWVHandboekWerkgevers/handboek/wgzdigitaal/a341/34101.html" TargetMode="External"/><Relationship Id="rId6" Type="http://schemas.openxmlformats.org/officeDocument/2006/relationships/hyperlink" Target="https://zoek.officielebekendmakingen.nl/stcrt-2023-53.html" TargetMode="External"/><Relationship Id="rId11" Type="http://schemas.openxmlformats.org/officeDocument/2006/relationships/hyperlink" Target="mailto:a.hoen@verzekeraars.nl" TargetMode="External"/><Relationship Id="rId24" Type="http://schemas.openxmlformats.org/officeDocument/2006/relationships/hyperlink" Target="mailto:sunny.chawdry-01@uwv.nl" TargetMode="External"/><Relationship Id="rId32" Type="http://schemas.openxmlformats.org/officeDocument/2006/relationships/printerSettings" Target="../printerSettings/printerSettings3.bin"/><Relationship Id="rId5" Type="http://schemas.openxmlformats.org/officeDocument/2006/relationships/hyperlink" Target="mailto:a.hoen@verzekeraars.nl" TargetMode="External"/><Relationship Id="rId15" Type="http://schemas.openxmlformats.org/officeDocument/2006/relationships/hyperlink" Target="mailto:sunny.chawdry-01@uwv.nl" TargetMode="External"/><Relationship Id="rId23" Type="http://schemas.openxmlformats.org/officeDocument/2006/relationships/hyperlink" Target="mailto:sunny.chawdry-01@uwv.nl" TargetMode="External"/><Relationship Id="rId28" Type="http://schemas.openxmlformats.org/officeDocument/2006/relationships/hyperlink" Target="mailto:a.hoen@verzekeraars.nl" TargetMode="External"/><Relationship Id="rId10" Type="http://schemas.openxmlformats.org/officeDocument/2006/relationships/hyperlink" Target="mailto:sunny.chawdry-01@uwv.nl" TargetMode="External"/><Relationship Id="rId19" Type="http://schemas.openxmlformats.org/officeDocument/2006/relationships/hyperlink" Target="mailto:a.hoen@verzekeraars.nl" TargetMode="External"/><Relationship Id="rId31" Type="http://schemas.openxmlformats.org/officeDocument/2006/relationships/hyperlink" Target="https://www.verzekeraars.nl/privacy" TargetMode="External"/><Relationship Id="rId4" Type="http://schemas.openxmlformats.org/officeDocument/2006/relationships/hyperlink" Target="mailto:sunny.chawdry-01@uwv.nl" TargetMode="External"/><Relationship Id="rId9" Type="http://schemas.openxmlformats.org/officeDocument/2006/relationships/hyperlink" Target="mailto:sunny.chawdry-01@uwv.nl" TargetMode="External"/><Relationship Id="rId14" Type="http://schemas.openxmlformats.org/officeDocument/2006/relationships/hyperlink" Target="mailto:sunny.chawdry-01@uwv.nl" TargetMode="External"/><Relationship Id="rId22" Type="http://schemas.openxmlformats.org/officeDocument/2006/relationships/hyperlink" Target="https://zoek.officielebekendmakingen.nl/stcrt-2025-1131.html" TargetMode="External"/><Relationship Id="rId27" Type="http://schemas.openxmlformats.org/officeDocument/2006/relationships/hyperlink" Target="mailto:sunny.chawdry-01@uwv.nl" TargetMode="External"/><Relationship Id="rId30" Type="http://schemas.openxmlformats.org/officeDocument/2006/relationships/hyperlink" Target="mailto:sunny.chawdry-01@uwv.n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xml"/><Relationship Id="rId5" Type="http://schemas.openxmlformats.org/officeDocument/2006/relationships/image" Target="../media/image7.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4"/>
  <dimension ref="A1:EP1245"/>
  <sheetViews>
    <sheetView workbookViewId="0"/>
  </sheetViews>
  <sheetFormatPr defaultColWidth="8.88671875" defaultRowHeight="13.2"/>
  <cols>
    <col min="1" max="1" width="74.6640625" style="229" customWidth="1"/>
    <col min="2" max="2" width="22" style="229" customWidth="1"/>
    <col min="3" max="3" width="8.88671875" style="229"/>
    <col min="4" max="4" width="17.33203125" style="229" bestFit="1" customWidth="1"/>
    <col min="5" max="146" width="8.88671875" style="229"/>
    <col min="147" max="16384" width="8.88671875" style="107"/>
  </cols>
  <sheetData>
    <row r="1" spans="1:4">
      <c r="A1" s="121" t="s">
        <v>892</v>
      </c>
      <c r="B1" s="122" t="s">
        <v>715</v>
      </c>
      <c r="C1" s="122" t="s">
        <v>961</v>
      </c>
      <c r="D1" s="356" t="s">
        <v>962</v>
      </c>
    </row>
    <row r="2" spans="1:4" ht="14.4">
      <c r="A2" s="626">
        <v>1982</v>
      </c>
      <c r="B2" s="627">
        <v>3.4099999999999998E-2</v>
      </c>
      <c r="C2" s="627">
        <v>0.1187</v>
      </c>
      <c r="D2" s="628">
        <f>C2-B2</f>
        <v>8.4600000000000009E-2</v>
      </c>
    </row>
    <row r="3" spans="1:4" ht="14.4">
      <c r="A3" s="626">
        <v>1983</v>
      </c>
      <c r="B3" s="627">
        <v>4.1200000000000001E-2</v>
      </c>
      <c r="C3" s="629">
        <v>8.8900000000000007E-2</v>
      </c>
      <c r="D3" s="628">
        <f t="shared" ref="D3:D18" si="0">C3-B3</f>
        <v>4.7700000000000006E-2</v>
      </c>
    </row>
    <row r="4" spans="1:4" ht="14.4">
      <c r="A4" s="626">
        <v>1984</v>
      </c>
      <c r="B4" s="627">
        <v>3.3799999999999997E-2</v>
      </c>
      <c r="C4" s="627">
        <v>8.5699999999999998E-2</v>
      </c>
      <c r="D4" s="628">
        <f t="shared" si="0"/>
        <v>5.1900000000000002E-2</v>
      </c>
    </row>
    <row r="5" spans="1:4" ht="14.4">
      <c r="A5" s="626">
        <v>1985</v>
      </c>
      <c r="B5" s="627">
        <v>7.4999999999999997E-3</v>
      </c>
      <c r="C5" s="627">
        <v>7.6499999999999999E-2</v>
      </c>
      <c r="D5" s="628">
        <f t="shared" si="0"/>
        <v>6.9000000000000006E-2</v>
      </c>
    </row>
    <row r="6" spans="1:4" ht="14.4">
      <c r="A6" s="626">
        <v>1986</v>
      </c>
      <c r="B6" s="627">
        <v>1.67E-2</v>
      </c>
      <c r="C6" s="627">
        <v>7.0099999999999996E-2</v>
      </c>
      <c r="D6" s="628">
        <f t="shared" si="0"/>
        <v>5.3399999999999996E-2</v>
      </c>
    </row>
    <row r="7" spans="1:4" ht="14.4">
      <c r="A7" s="626">
        <v>1987</v>
      </c>
      <c r="B7" s="627">
        <v>2.5000000000000001E-3</v>
      </c>
      <c r="C7" s="627">
        <v>6.3E-2</v>
      </c>
      <c r="D7" s="628">
        <f t="shared" si="0"/>
        <v>6.0499999999999998E-2</v>
      </c>
    </row>
    <row r="8" spans="1:4" ht="14.4">
      <c r="A8" s="626">
        <v>1988</v>
      </c>
      <c r="B8" s="627">
        <v>0</v>
      </c>
      <c r="C8" s="627">
        <v>6.3700000000000007E-2</v>
      </c>
      <c r="D8" s="628">
        <f t="shared" si="0"/>
        <v>6.3700000000000007E-2</v>
      </c>
    </row>
    <row r="9" spans="1:4" ht="14.4">
      <c r="A9" s="626">
        <v>1989</v>
      </c>
      <c r="B9" s="627">
        <v>0</v>
      </c>
      <c r="C9" s="627">
        <v>6.5000000000000002E-2</v>
      </c>
      <c r="D9" s="628">
        <f t="shared" si="0"/>
        <v>6.5000000000000002E-2</v>
      </c>
    </row>
    <row r="10" spans="1:4" ht="14.4">
      <c r="A10" s="626">
        <v>1990</v>
      </c>
      <c r="B10" s="630"/>
      <c r="C10" s="631"/>
      <c r="D10" s="628"/>
    </row>
    <row r="11" spans="1:4" ht="14.4">
      <c r="A11" s="626">
        <v>1991</v>
      </c>
      <c r="B11" s="627">
        <v>6.7000000000000002E-3</v>
      </c>
      <c r="C11" s="627">
        <v>9.1300000000000006E-2</v>
      </c>
      <c r="D11" s="628">
        <f t="shared" si="0"/>
        <v>8.4600000000000009E-2</v>
      </c>
    </row>
    <row r="12" spans="1:4" ht="14.4">
      <c r="A12" s="626">
        <v>1992</v>
      </c>
      <c r="B12" s="627">
        <v>1.4200000000000001E-2</v>
      </c>
      <c r="C12" s="627">
        <v>8.7300000000000003E-2</v>
      </c>
      <c r="D12" s="628">
        <f t="shared" si="0"/>
        <v>7.3099999999999998E-2</v>
      </c>
    </row>
    <row r="13" spans="1:4" ht="14.4">
      <c r="A13" s="626">
        <v>1993</v>
      </c>
      <c r="B13" s="627">
        <v>2.1399999999999999E-2</v>
      </c>
      <c r="C13" s="627">
        <v>7.51E-2</v>
      </c>
      <c r="D13" s="628">
        <f t="shared" si="0"/>
        <v>5.3699999999999998E-2</v>
      </c>
    </row>
    <row r="14" spans="1:4" ht="14.4">
      <c r="A14" s="626">
        <v>1994</v>
      </c>
      <c r="B14" s="627">
        <v>2.1399999999999999E-2</v>
      </c>
      <c r="C14" s="627">
        <v>6.1699999999999998E-2</v>
      </c>
      <c r="D14" s="628">
        <f t="shared" si="0"/>
        <v>4.0300000000000002E-2</v>
      </c>
    </row>
    <row r="15" spans="1:4" ht="14.4">
      <c r="A15" s="626">
        <v>1995</v>
      </c>
      <c r="B15" s="627">
        <v>1.4999999999999999E-2</v>
      </c>
      <c r="C15" s="627">
        <v>7.7899999999999997E-2</v>
      </c>
      <c r="D15" s="628">
        <f t="shared" si="0"/>
        <v>6.2899999999999998E-2</v>
      </c>
    </row>
    <row r="16" spans="1:4" ht="14.4">
      <c r="A16" s="626">
        <v>1996</v>
      </c>
      <c r="B16" s="627"/>
      <c r="C16" s="627"/>
      <c r="D16" s="628"/>
    </row>
    <row r="17" spans="1:4" ht="14.4">
      <c r="A17" s="626">
        <v>1997</v>
      </c>
      <c r="B17" s="627"/>
      <c r="C17" s="627"/>
      <c r="D17" s="628"/>
    </row>
    <row r="18" spans="1:4" ht="14.4">
      <c r="A18" s="626">
        <v>1998</v>
      </c>
      <c r="B18" s="627">
        <v>9.1999999999999998E-3</v>
      </c>
      <c r="C18" s="627">
        <v>5.7099999999999998E-2</v>
      </c>
      <c r="D18" s="628">
        <f t="shared" si="0"/>
        <v>4.7899999999999998E-2</v>
      </c>
    </row>
    <row r="19" spans="1:4" ht="14.4">
      <c r="A19" s="121">
        <v>1999</v>
      </c>
      <c r="B19" s="632">
        <v>1.6299999999999999E-2</v>
      </c>
      <c r="C19" s="632">
        <v>4.5900000000000003E-2</v>
      </c>
      <c r="D19" s="628">
        <f>C19-B19</f>
        <v>2.9600000000000005E-2</v>
      </c>
    </row>
    <row r="20" spans="1:4" ht="14.4">
      <c r="A20" s="122">
        <v>2000</v>
      </c>
      <c r="B20" s="632">
        <v>2.3800000000000002E-2</v>
      </c>
      <c r="C20" s="632">
        <v>5.4199999999999998E-2</v>
      </c>
      <c r="D20" s="628">
        <f t="shared" ref="D20:D34" si="1">C20-B20</f>
        <v>3.0399999999999996E-2</v>
      </c>
    </row>
    <row r="21" spans="1:4" ht="14.4">
      <c r="A21" s="122">
        <v>2001</v>
      </c>
      <c r="B21" s="632">
        <f>(1+0.219426%)^12-1</f>
        <v>2.6651231066002534E-2</v>
      </c>
      <c r="C21" s="632">
        <f>(1+0.443202%)^12-1</f>
        <v>5.4500009839908214E-2</v>
      </c>
      <c r="D21" s="628">
        <f t="shared" si="1"/>
        <v>2.784877877390568E-2</v>
      </c>
    </row>
    <row r="22" spans="1:4" ht="14.4">
      <c r="A22" s="633">
        <v>2002</v>
      </c>
      <c r="B22" s="632">
        <f>(1+0.00308541)^12-1</f>
        <v>3.7659730819599391E-2</v>
      </c>
      <c r="C22" s="632">
        <f>(1+0.00389864)^12-1</f>
        <v>4.7799991598603153E-2</v>
      </c>
      <c r="D22" s="628">
        <f t="shared" si="1"/>
        <v>1.0140260779003762E-2</v>
      </c>
    </row>
    <row r="23" spans="1:4" ht="14.4">
      <c r="A23" s="121">
        <v>2003</v>
      </c>
      <c r="B23" s="632">
        <f>(1+0.338893%)^12-1</f>
        <v>4.1433788213758316E-2</v>
      </c>
      <c r="C23" s="632">
        <f>(1+0.380278%)^12-1</f>
        <v>4.6599997461220122E-2</v>
      </c>
      <c r="D23" s="628">
        <f t="shared" si="1"/>
        <v>5.166209247461806E-3</v>
      </c>
    </row>
    <row r="24" spans="1:4" ht="14.4">
      <c r="A24" s="121">
        <f t="shared" ref="A24:A33" si="2">A23+1</f>
        <v>2004</v>
      </c>
      <c r="B24" s="632">
        <f>(1+0.335588%)^12-1</f>
        <v>4.1022225148983571E-2</v>
      </c>
      <c r="C24" s="632">
        <f>(1+0.367481%)^12-1</f>
        <v>4.5000007490993976E-2</v>
      </c>
      <c r="D24" s="628">
        <f t="shared" si="1"/>
        <v>3.9777823420104053E-3</v>
      </c>
    </row>
    <row r="25" spans="1:4" ht="14.4">
      <c r="A25" s="121">
        <f t="shared" si="2"/>
        <v>2005</v>
      </c>
      <c r="B25" s="632">
        <f>(1+0.270721%)^12-1</f>
        <v>3.2974624821844323E-2</v>
      </c>
      <c r="C25" s="632">
        <f>(1+0.321745%)^12-1</f>
        <v>3.9300011835601056E-2</v>
      </c>
      <c r="D25" s="628">
        <f t="shared" si="1"/>
        <v>6.3253870137567336E-3</v>
      </c>
    </row>
    <row r="26" spans="1:4" ht="14.4">
      <c r="A26" s="121">
        <f t="shared" si="2"/>
        <v>2006</v>
      </c>
      <c r="B26" s="632">
        <v>1.741105519772157E-2</v>
      </c>
      <c r="C26" s="632">
        <v>3.6156695917221038E-2</v>
      </c>
      <c r="D26" s="628">
        <f t="shared" si="1"/>
        <v>1.8745640719499468E-2</v>
      </c>
    </row>
    <row r="27" spans="1:4" ht="14.4">
      <c r="A27" s="121">
        <f t="shared" si="2"/>
        <v>2007</v>
      </c>
      <c r="B27" s="632">
        <f>(1+0.08757%)^12-1</f>
        <v>1.0559160160651171E-2</v>
      </c>
      <c r="C27" s="632">
        <f>(1+0.313179%)^12-1</f>
        <v>3.8235620751875921E-2</v>
      </c>
      <c r="D27" s="628">
        <f t="shared" si="1"/>
        <v>2.767646059122475E-2</v>
      </c>
    </row>
    <row r="28" spans="1:4" ht="14.4">
      <c r="A28" s="121">
        <f t="shared" si="2"/>
        <v>2008</v>
      </c>
      <c r="B28" s="632">
        <f>(1+0.084293%)^12-1</f>
        <v>1.0162187059377326E-2</v>
      </c>
      <c r="C28" s="632">
        <f>(1+0.360275%)^12-1</f>
        <v>4.410003903757409E-2</v>
      </c>
      <c r="D28" s="628">
        <f t="shared" si="1"/>
        <v>3.3937851978196765E-2</v>
      </c>
    </row>
    <row r="29" spans="1:4" ht="14.4">
      <c r="A29" s="121">
        <f t="shared" si="2"/>
        <v>2009</v>
      </c>
      <c r="B29" s="632">
        <f>(1+0.146062%)^12-1</f>
        <v>1.7668932912550117E-2</v>
      </c>
      <c r="C29" s="632">
        <f>(1+0.345043%)^12-1</f>
        <v>4.2200028760331243E-2</v>
      </c>
      <c r="D29" s="628">
        <f t="shared" si="1"/>
        <v>2.4531095847781126E-2</v>
      </c>
    </row>
    <row r="30" spans="1:4" ht="14.4">
      <c r="A30" s="121">
        <f t="shared" si="2"/>
        <v>2010</v>
      </c>
      <c r="B30" s="632">
        <f>(1+0.209603%)^12-1</f>
        <v>2.5444356029305171E-2</v>
      </c>
      <c r="C30" s="632">
        <f>(1+0.318527%)^12-1</f>
        <v>3.8900033450578686E-2</v>
      </c>
      <c r="D30" s="628">
        <f t="shared" si="1"/>
        <v>1.3455677421273515E-2</v>
      </c>
    </row>
    <row r="31" spans="1:4" ht="14.4">
      <c r="A31" s="121">
        <f t="shared" si="2"/>
        <v>2011</v>
      </c>
      <c r="B31" s="632">
        <v>2.4641313377188334E-2</v>
      </c>
      <c r="C31" s="632">
        <v>3.1000007537453245E-2</v>
      </c>
      <c r="D31" s="628">
        <f t="shared" si="1"/>
        <v>6.3586941602649105E-3</v>
      </c>
    </row>
    <row r="32" spans="1:4" ht="14.4">
      <c r="A32" s="121">
        <f t="shared" si="2"/>
        <v>2012</v>
      </c>
      <c r="B32" s="632">
        <v>2.1741447391596669E-2</v>
      </c>
      <c r="C32" s="632">
        <v>2.7100009653499013E-2</v>
      </c>
      <c r="D32" s="628">
        <f t="shared" si="1"/>
        <v>5.3585622619023443E-3</v>
      </c>
    </row>
    <row r="33" spans="1:4" ht="14.4">
      <c r="A33" s="121">
        <f t="shared" si="2"/>
        <v>2013</v>
      </c>
      <c r="B33" s="632">
        <v>2.5437233887533495E-2</v>
      </c>
      <c r="C33" s="632">
        <v>2.2300050192195053E-2</v>
      </c>
      <c r="D33" s="628">
        <f t="shared" si="1"/>
        <v>-3.1371836953384413E-3</v>
      </c>
    </row>
    <row r="34" spans="1:4" ht="14.4">
      <c r="A34" s="121">
        <v>2014</v>
      </c>
      <c r="B34" s="632">
        <v>1.3899999999999999E-2</v>
      </c>
      <c r="C34" s="632">
        <v>2.53E-2</v>
      </c>
      <c r="D34" s="628">
        <f t="shared" si="1"/>
        <v>1.14E-2</v>
      </c>
    </row>
    <row r="35" spans="1:4" ht="14.4">
      <c r="A35" s="121"/>
      <c r="B35" s="632"/>
      <c r="C35" s="632"/>
      <c r="D35" s="628"/>
    </row>
    <row r="36" spans="1:4" ht="14.4">
      <c r="A36" s="121"/>
      <c r="B36" s="632"/>
      <c r="C36" s="632"/>
      <c r="D36" s="628"/>
    </row>
    <row r="37" spans="1:4" ht="14.4">
      <c r="A37" s="121"/>
      <c r="B37" s="632"/>
      <c r="C37" s="632"/>
      <c r="D37" s="628"/>
    </row>
    <row r="38" spans="1:4" ht="14.4">
      <c r="A38" s="121"/>
      <c r="B38" s="632"/>
      <c r="C38" s="632"/>
      <c r="D38" s="628"/>
    </row>
    <row r="39" spans="1:4" ht="14.4">
      <c r="A39" s="121"/>
      <c r="B39" s="632"/>
      <c r="C39" s="632"/>
      <c r="D39" s="628"/>
    </row>
    <row r="41" spans="1:4">
      <c r="A41" s="634" t="s">
        <v>680</v>
      </c>
      <c r="D41" s="229" t="s">
        <v>681</v>
      </c>
    </row>
    <row r="43" spans="1:4" ht="17.399999999999999">
      <c r="A43" s="635" t="s">
        <v>545</v>
      </c>
    </row>
    <row r="44" spans="1:4">
      <c r="A44" s="636" t="s">
        <v>546</v>
      </c>
    </row>
    <row r="45" spans="1:4">
      <c r="A45" s="637" t="s">
        <v>547</v>
      </c>
    </row>
    <row r="47" spans="1:4" ht="17.399999999999999">
      <c r="A47" s="638" t="s">
        <v>557</v>
      </c>
    </row>
    <row r="48" spans="1:4">
      <c r="A48" s="639"/>
    </row>
    <row r="49" spans="1:1">
      <c r="A49" s="640" t="s">
        <v>558</v>
      </c>
    </row>
    <row r="50" spans="1:1">
      <c r="A50" s="640" t="s">
        <v>559</v>
      </c>
    </row>
    <row r="51" spans="1:1">
      <c r="A51" s="640" t="s">
        <v>560</v>
      </c>
    </row>
    <row r="53" spans="1:1">
      <c r="A53" s="641" t="s">
        <v>561</v>
      </c>
    </row>
    <row r="55" spans="1:1">
      <c r="A55" s="642" t="s">
        <v>562</v>
      </c>
    </row>
    <row r="56" spans="1:1">
      <c r="A56" s="642" t="s">
        <v>563</v>
      </c>
    </row>
    <row r="58" spans="1:1">
      <c r="A58" s="634" t="s">
        <v>564</v>
      </c>
    </row>
    <row r="59" spans="1:1">
      <c r="A59" s="91" t="s">
        <v>565</v>
      </c>
    </row>
    <row r="61" spans="1:1">
      <c r="A61" s="91" t="s">
        <v>566</v>
      </c>
    </row>
    <row r="63" spans="1:1">
      <c r="A63" s="11" t="s">
        <v>567</v>
      </c>
    </row>
    <row r="64" spans="1:1">
      <c r="A64" s="91" t="s">
        <v>568</v>
      </c>
    </row>
    <row r="65" spans="1:1">
      <c r="A65" s="634" t="s">
        <v>569</v>
      </c>
    </row>
    <row r="66" spans="1:1">
      <c r="A66" s="634" t="s">
        <v>570</v>
      </c>
    </row>
    <row r="67" spans="1:1">
      <c r="A67" s="643" t="s">
        <v>571</v>
      </c>
    </row>
    <row r="68" spans="1:1">
      <c r="A68" s="643" t="s">
        <v>572</v>
      </c>
    </row>
    <row r="69" spans="1:1">
      <c r="A69" s="643" t="s">
        <v>573</v>
      </c>
    </row>
    <row r="70" spans="1:1">
      <c r="A70" s="643" t="s">
        <v>574</v>
      </c>
    </row>
    <row r="72" spans="1:1">
      <c r="A72" s="11" t="s">
        <v>576</v>
      </c>
    </row>
    <row r="73" spans="1:1">
      <c r="A73" s="634" t="s">
        <v>577</v>
      </c>
    </row>
    <row r="75" spans="1:1">
      <c r="A75" s="11" t="s">
        <v>578</v>
      </c>
    </row>
    <row r="76" spans="1:1">
      <c r="A76" s="91" t="s">
        <v>579</v>
      </c>
    </row>
    <row r="77" spans="1:1">
      <c r="A77" s="91"/>
    </row>
    <row r="78" spans="1:1">
      <c r="A78" s="91"/>
    </row>
    <row r="84" spans="1:1">
      <c r="A84" s="91" t="s">
        <v>580</v>
      </c>
    </row>
    <row r="86" spans="1:1">
      <c r="A86" s="91" t="s">
        <v>581</v>
      </c>
    </row>
    <row r="88" spans="1:1">
      <c r="A88" s="91" t="s">
        <v>582</v>
      </c>
    </row>
    <row r="89" spans="1:1">
      <c r="A89" s="91" t="s">
        <v>583</v>
      </c>
    </row>
    <row r="90" spans="1:1">
      <c r="A90" s="91" t="s">
        <v>584</v>
      </c>
    </row>
    <row r="91" spans="1:1">
      <c r="A91" s="91" t="s">
        <v>585</v>
      </c>
    </row>
    <row r="92" spans="1:1">
      <c r="A92" s="91" t="s">
        <v>586</v>
      </c>
    </row>
    <row r="93" spans="1:1">
      <c r="A93" s="91" t="s">
        <v>587</v>
      </c>
    </row>
    <row r="94" spans="1:1">
      <c r="A94" s="91" t="s">
        <v>588</v>
      </c>
    </row>
    <row r="95" spans="1:1">
      <c r="A95" s="91" t="s">
        <v>589</v>
      </c>
    </row>
    <row r="96" spans="1:1">
      <c r="A96" s="91" t="s">
        <v>590</v>
      </c>
    </row>
    <row r="97" spans="1:1">
      <c r="A97" s="91" t="s">
        <v>591</v>
      </c>
    </row>
    <row r="99" spans="1:1">
      <c r="A99" s="11" t="s">
        <v>592</v>
      </c>
    </row>
    <row r="100" spans="1:1">
      <c r="A100" s="634" t="s">
        <v>593</v>
      </c>
    </row>
    <row r="101" spans="1:1">
      <c r="A101" s="643" t="s">
        <v>594</v>
      </c>
    </row>
    <row r="102" spans="1:1">
      <c r="A102" s="643" t="s">
        <v>595</v>
      </c>
    </row>
    <row r="103" spans="1:1">
      <c r="A103" s="634" t="s">
        <v>596</v>
      </c>
    </row>
    <row r="104" spans="1:1">
      <c r="A104" s="643" t="s">
        <v>597</v>
      </c>
    </row>
    <row r="105" spans="1:1">
      <c r="A105" s="643" t="s">
        <v>595</v>
      </c>
    </row>
    <row r="106" spans="1:1">
      <c r="A106" s="634" t="s">
        <v>598</v>
      </c>
    </row>
    <row r="107" spans="1:1">
      <c r="A107" s="11" t="s">
        <v>599</v>
      </c>
    </row>
    <row r="108" spans="1:1">
      <c r="A108" s="11" t="s">
        <v>600</v>
      </c>
    </row>
    <row r="109" spans="1:1">
      <c r="A109" s="11" t="s">
        <v>601</v>
      </c>
    </row>
    <row r="110" spans="1:1">
      <c r="A110" s="11" t="s">
        <v>602</v>
      </c>
    </row>
    <row r="112" spans="1:1">
      <c r="A112" s="11" t="s">
        <v>603</v>
      </c>
    </row>
    <row r="113" spans="1:1">
      <c r="A113" s="91" t="s">
        <v>604</v>
      </c>
    </row>
    <row r="115" spans="1:1">
      <c r="A115" s="11" t="s">
        <v>605</v>
      </c>
    </row>
    <row r="116" spans="1:1">
      <c r="A116" s="91" t="s">
        <v>606</v>
      </c>
    </row>
    <row r="118" spans="1:1">
      <c r="A118" s="644" t="s">
        <v>607</v>
      </c>
    </row>
    <row r="119" spans="1:1">
      <c r="A119" s="91" t="s">
        <v>608</v>
      </c>
    </row>
    <row r="121" spans="1:1">
      <c r="A121" s="91" t="s">
        <v>609</v>
      </c>
    </row>
    <row r="123" spans="1:1">
      <c r="A123" s="11" t="s">
        <v>610</v>
      </c>
    </row>
    <row r="124" spans="1:1">
      <c r="A124" s="91" t="s">
        <v>611</v>
      </c>
    </row>
    <row r="126" spans="1:1">
      <c r="A126" s="11" t="s">
        <v>612</v>
      </c>
    </row>
    <row r="127" spans="1:1">
      <c r="A127" s="634" t="s">
        <v>613</v>
      </c>
    </row>
    <row r="129" spans="1:1">
      <c r="A129" s="11" t="s">
        <v>614</v>
      </c>
    </row>
    <row r="130" spans="1:1">
      <c r="A130" s="91" t="s">
        <v>615</v>
      </c>
    </row>
    <row r="132" spans="1:1">
      <c r="A132" s="11" t="s">
        <v>630</v>
      </c>
    </row>
    <row r="133" spans="1:1">
      <c r="A133" s="91" t="s">
        <v>631</v>
      </c>
    </row>
    <row r="135" spans="1:1">
      <c r="A135" s="91" t="s">
        <v>632</v>
      </c>
    </row>
    <row r="137" spans="1:1">
      <c r="A137" s="642" t="s">
        <v>633</v>
      </c>
    </row>
    <row r="138" spans="1:1">
      <c r="A138" s="642" t="s">
        <v>634</v>
      </c>
    </row>
    <row r="139" spans="1:1">
      <c r="A139" s="642" t="s">
        <v>635</v>
      </c>
    </row>
    <row r="141" spans="1:1" ht="17.399999999999999">
      <c r="A141" s="638" t="s">
        <v>538</v>
      </c>
    </row>
    <row r="142" spans="1:1">
      <c r="A142" s="637" t="s">
        <v>636</v>
      </c>
    </row>
    <row r="144" spans="1:1">
      <c r="A144" s="91" t="s">
        <v>637</v>
      </c>
    </row>
    <row r="145" spans="1:1">
      <c r="A145" s="91" t="s">
        <v>638</v>
      </c>
    </row>
    <row r="146" spans="1:1">
      <c r="A146" s="91" t="s">
        <v>639</v>
      </c>
    </row>
    <row r="147" spans="1:1">
      <c r="A147" s="91" t="s">
        <v>640</v>
      </c>
    </row>
    <row r="148" spans="1:1">
      <c r="A148" s="91" t="s">
        <v>641</v>
      </c>
    </row>
    <row r="149" spans="1:1">
      <c r="A149" s="91" t="s">
        <v>642</v>
      </c>
    </row>
    <row r="150" spans="1:1">
      <c r="A150" s="91" t="s">
        <v>643</v>
      </c>
    </row>
    <row r="151" spans="1:1">
      <c r="A151" s="91" t="s">
        <v>645</v>
      </c>
    </row>
    <row r="153" spans="1:1">
      <c r="A153" s="642" t="s">
        <v>634</v>
      </c>
    </row>
    <row r="154" spans="1:1">
      <c r="A154" s="642" t="s">
        <v>635</v>
      </c>
    </row>
    <row r="155" spans="1:1" ht="13.8">
      <c r="A155" s="645"/>
    </row>
    <row r="156" spans="1:1" ht="17.399999999999999">
      <c r="A156" s="635" t="s">
        <v>545</v>
      </c>
    </row>
    <row r="157" spans="1:1">
      <c r="A157" s="636" t="s">
        <v>546</v>
      </c>
    </row>
    <row r="158" spans="1:1">
      <c r="A158" s="637" t="s">
        <v>547</v>
      </c>
    </row>
    <row r="160" spans="1:1" ht="17.399999999999999">
      <c r="A160" s="638" t="s">
        <v>646</v>
      </c>
    </row>
    <row r="161" spans="1:1">
      <c r="A161" s="639"/>
    </row>
    <row r="162" spans="1:1">
      <c r="A162" s="640" t="s">
        <v>647</v>
      </c>
    </row>
    <row r="163" spans="1:1">
      <c r="A163" s="640" t="s">
        <v>548</v>
      </c>
    </row>
    <row r="164" spans="1:1">
      <c r="A164" s="640" t="s">
        <v>549</v>
      </c>
    </row>
    <row r="166" spans="1:1">
      <c r="A166" s="634" t="s">
        <v>648</v>
      </c>
    </row>
    <row r="167" spans="1:1">
      <c r="A167" s="91" t="s">
        <v>649</v>
      </c>
    </row>
    <row r="169" spans="1:1">
      <c r="A169" s="91" t="s">
        <v>566</v>
      </c>
    </row>
    <row r="171" spans="1:1">
      <c r="A171" s="11" t="s">
        <v>551</v>
      </c>
    </row>
    <row r="172" spans="1:1">
      <c r="A172" s="91" t="s">
        <v>650</v>
      </c>
    </row>
    <row r="174" spans="1:1">
      <c r="A174" s="11" t="s">
        <v>552</v>
      </c>
    </row>
    <row r="175" spans="1:1">
      <c r="A175" s="91" t="s">
        <v>651</v>
      </c>
    </row>
    <row r="177" spans="1:1">
      <c r="A177" s="11" t="s">
        <v>553</v>
      </c>
    </row>
    <row r="178" spans="1:1">
      <c r="A178" s="91" t="s">
        <v>652</v>
      </c>
    </row>
    <row r="180" spans="1:1">
      <c r="A180" s="91" t="s">
        <v>653</v>
      </c>
    </row>
    <row r="182" spans="1:1">
      <c r="A182" s="642" t="s">
        <v>554</v>
      </c>
    </row>
    <row r="183" spans="1:1">
      <c r="A183" s="642" t="s">
        <v>555</v>
      </c>
    </row>
    <row r="185" spans="1:1" ht="17.399999999999999">
      <c r="A185" s="638" t="s">
        <v>538</v>
      </c>
    </row>
    <row r="186" spans="1:1">
      <c r="A186" s="637" t="s">
        <v>556</v>
      </c>
    </row>
    <row r="188" spans="1:1">
      <c r="A188" s="91" t="s">
        <v>663</v>
      </c>
    </row>
    <row r="189" spans="1:1">
      <c r="A189" s="91" t="s">
        <v>664</v>
      </c>
    </row>
    <row r="191" spans="1:1">
      <c r="A191" s="642" t="s">
        <v>554</v>
      </c>
    </row>
    <row r="192" spans="1:1">
      <c r="A192" s="642" t="s">
        <v>555</v>
      </c>
    </row>
    <row r="193" spans="1:1" ht="13.8">
      <c r="A193" s="645"/>
    </row>
    <row r="194" spans="1:1" ht="13.8">
      <c r="A194" s="646" t="s">
        <v>545</v>
      </c>
    </row>
    <row r="195" spans="1:1" ht="13.8">
      <c r="A195" s="645" t="s">
        <v>546</v>
      </c>
    </row>
    <row r="196" spans="1:1" ht="13.8">
      <c r="A196" s="645" t="s">
        <v>547</v>
      </c>
    </row>
    <row r="197" spans="1:1" ht="13.8">
      <c r="A197" s="645"/>
    </row>
    <row r="198" spans="1:1" ht="13.8">
      <c r="A198" s="645" t="s">
        <v>665</v>
      </c>
    </row>
    <row r="199" spans="1:1" ht="13.8">
      <c r="A199" s="645" t="s">
        <v>540</v>
      </c>
    </row>
    <row r="200" spans="1:1" ht="13.8">
      <c r="A200" s="645" t="s">
        <v>666</v>
      </c>
    </row>
    <row r="201" spans="1:1" ht="13.8">
      <c r="A201" s="645" t="s">
        <v>667</v>
      </c>
    </row>
    <row r="202" spans="1:1" ht="13.8">
      <c r="A202" s="645" t="s">
        <v>549</v>
      </c>
    </row>
    <row r="203" spans="1:1" ht="13.8">
      <c r="A203" s="645"/>
    </row>
    <row r="204" spans="1:1" ht="13.8">
      <c r="A204" s="645" t="s">
        <v>668</v>
      </c>
    </row>
    <row r="205" spans="1:1" ht="13.8">
      <c r="A205" s="645" t="s">
        <v>669</v>
      </c>
    </row>
    <row r="206" spans="1:1" ht="13.8">
      <c r="A206" s="645"/>
    </row>
    <row r="207" spans="1:1" ht="13.8">
      <c r="A207" s="645" t="s">
        <v>550</v>
      </c>
    </row>
    <row r="208" spans="1:1" ht="13.8">
      <c r="A208" s="645"/>
    </row>
    <row r="209" spans="1:1" ht="13.8">
      <c r="A209" s="645" t="s">
        <v>551</v>
      </c>
    </row>
    <row r="210" spans="1:1" ht="13.8">
      <c r="A210" s="645" t="s">
        <v>670</v>
      </c>
    </row>
    <row r="211" spans="1:1" ht="13.8">
      <c r="A211" s="645"/>
    </row>
    <row r="212" spans="1:1" ht="13.8">
      <c r="A212" s="645" t="s">
        <v>671</v>
      </c>
    </row>
    <row r="213" spans="1:1" ht="13.8">
      <c r="A213" s="645" t="s">
        <v>672</v>
      </c>
    </row>
    <row r="214" spans="1:1" ht="13.8">
      <c r="A214" s="645"/>
    </row>
    <row r="215" spans="1:1" ht="13.8">
      <c r="A215" s="645" t="s">
        <v>553</v>
      </c>
    </row>
    <row r="216" spans="1:1" ht="13.8">
      <c r="A216" s="645" t="s">
        <v>673</v>
      </c>
    </row>
    <row r="217" spans="1:1" ht="13.8">
      <c r="A217" s="645"/>
    </row>
    <row r="218" spans="1:1" ht="13.8">
      <c r="A218" s="645" t="s">
        <v>301</v>
      </c>
    </row>
    <row r="219" spans="1:1" ht="13.8">
      <c r="A219" s="645"/>
    </row>
    <row r="220" spans="1:1" ht="13.8">
      <c r="A220" s="645" t="s">
        <v>674</v>
      </c>
    </row>
    <row r="221" spans="1:1" ht="13.8">
      <c r="A221" s="645" t="s">
        <v>675</v>
      </c>
    </row>
    <row r="222" spans="1:1" ht="13.8">
      <c r="A222" s="645"/>
    </row>
    <row r="223" spans="1:1" ht="13.8">
      <c r="A223" s="645"/>
    </row>
    <row r="224" spans="1:1" ht="13.8">
      <c r="A224" s="645" t="s">
        <v>538</v>
      </c>
    </row>
    <row r="225" spans="1:1" ht="13.8">
      <c r="A225" s="645" t="s">
        <v>676</v>
      </c>
    </row>
    <row r="226" spans="1:1" ht="13.8">
      <c r="A226" s="645"/>
    </row>
    <row r="227" spans="1:1" ht="13.8">
      <c r="A227" s="645" t="s">
        <v>677</v>
      </c>
    </row>
    <row r="228" spans="1:1" ht="13.8">
      <c r="A228" s="645" t="s">
        <v>678</v>
      </c>
    </row>
    <row r="229" spans="1:1" ht="13.8">
      <c r="A229" s="645"/>
    </row>
    <row r="230" spans="1:1" ht="13.8">
      <c r="A230" s="645" t="s">
        <v>679</v>
      </c>
    </row>
    <row r="231" spans="1:1" ht="13.8">
      <c r="A231" s="645" t="s">
        <v>675</v>
      </c>
    </row>
    <row r="232" spans="1:1" ht="13.8">
      <c r="A232" s="645"/>
    </row>
    <row r="233" spans="1:1" ht="13.8">
      <c r="A233" s="645"/>
    </row>
    <row r="234" spans="1:1" ht="13.8">
      <c r="A234" s="646" t="s">
        <v>291</v>
      </c>
    </row>
    <row r="235" spans="1:1" ht="13.8">
      <c r="A235" s="645"/>
    </row>
    <row r="236" spans="1:1" ht="13.8">
      <c r="A236" s="645" t="s">
        <v>292</v>
      </c>
    </row>
    <row r="237" spans="1:1" ht="13.8">
      <c r="A237" s="645"/>
    </row>
    <row r="238" spans="1:1" ht="13.8">
      <c r="A238" s="645" t="s">
        <v>293</v>
      </c>
    </row>
    <row r="239" spans="1:1" ht="13.8">
      <c r="A239" s="645"/>
    </row>
    <row r="240" spans="1:1" ht="13.8">
      <c r="A240" s="645" t="s">
        <v>294</v>
      </c>
    </row>
    <row r="241" spans="1:1" ht="13.8">
      <c r="A241" s="645"/>
    </row>
    <row r="242" spans="1:1" ht="13.8">
      <c r="A242" s="645" t="s">
        <v>295</v>
      </c>
    </row>
    <row r="243" spans="1:1" ht="13.8">
      <c r="A243" s="645" t="s">
        <v>296</v>
      </c>
    </row>
    <row r="244" spans="1:1" ht="13.8">
      <c r="A244" s="645"/>
    </row>
    <row r="245" spans="1:1" ht="13.8">
      <c r="A245" s="645" t="s">
        <v>297</v>
      </c>
    </row>
    <row r="246" spans="1:1" ht="13.8">
      <c r="A246" s="645" t="s">
        <v>298</v>
      </c>
    </row>
    <row r="247" spans="1:1" ht="13.8">
      <c r="A247" s="645"/>
    </row>
    <row r="248" spans="1:1" ht="13.8">
      <c r="A248" s="645" t="s">
        <v>299</v>
      </c>
    </row>
    <row r="249" spans="1:1" ht="13.8">
      <c r="A249" s="645" t="s">
        <v>300</v>
      </c>
    </row>
    <row r="250" spans="1:1" ht="13.8">
      <c r="A250" s="645"/>
    </row>
    <row r="251" spans="1:1" ht="13.8">
      <c r="A251" s="645"/>
    </row>
    <row r="252" spans="1:1" ht="13.8">
      <c r="A252" s="645" t="s">
        <v>301</v>
      </c>
    </row>
    <row r="253" spans="1:1" ht="13.8">
      <c r="A253" s="645"/>
    </row>
    <row r="254" spans="1:1" ht="13.8">
      <c r="A254" s="645"/>
    </row>
    <row r="255" spans="1:1" ht="13.8">
      <c r="A255" s="645" t="s">
        <v>302</v>
      </c>
    </row>
    <row r="256" spans="1:1" ht="13.8">
      <c r="A256" s="645"/>
    </row>
    <row r="257" spans="1:16" ht="13.8">
      <c r="A257" s="645" t="s">
        <v>303</v>
      </c>
    </row>
    <row r="259" spans="1:16">
      <c r="A259" s="647">
        <v>38352</v>
      </c>
    </row>
    <row r="260" spans="1:16">
      <c r="B260" s="648"/>
      <c r="D260" s="649"/>
    </row>
    <row r="261" spans="1:16" ht="13.8">
      <c r="A261" s="645" t="s">
        <v>330</v>
      </c>
      <c r="B261" s="648"/>
      <c r="D261" s="649"/>
    </row>
    <row r="262" spans="1:16" ht="13.8">
      <c r="A262" s="645"/>
    </row>
    <row r="263" spans="1:16" ht="13.8">
      <c r="A263" s="645" t="s">
        <v>292</v>
      </c>
    </row>
    <row r="264" spans="1:16" ht="13.8">
      <c r="A264" s="645"/>
      <c r="O264" s="650">
        <f>(1+0.335588%)^12-1</f>
        <v>4.1022225148983571E-2</v>
      </c>
      <c r="P264" s="650">
        <f>(1+0.270721%)^12-1</f>
        <v>3.2974624821844323E-2</v>
      </c>
    </row>
    <row r="265" spans="1:16" ht="13.8">
      <c r="A265" s="645" t="s">
        <v>331</v>
      </c>
      <c r="O265" s="650">
        <f>(1+0.367481%)^12-1</f>
        <v>4.5000007490993976E-2</v>
      </c>
      <c r="P265" s="650">
        <f>(1+0.321745%)^12-1</f>
        <v>3.9300011835601056E-2</v>
      </c>
    </row>
    <row r="266" spans="1:16" ht="13.8">
      <c r="A266" s="645"/>
    </row>
    <row r="267" spans="1:16" ht="13.8">
      <c r="A267" s="645" t="s">
        <v>294</v>
      </c>
    </row>
    <row r="268" spans="1:16" ht="13.8">
      <c r="A268" s="645"/>
    </row>
    <row r="269" spans="1:16" ht="13.8">
      <c r="A269" s="645" t="s">
        <v>295</v>
      </c>
    </row>
    <row r="270" spans="1:16" ht="13.8">
      <c r="A270" s="645" t="s">
        <v>332</v>
      </c>
    </row>
    <row r="271" spans="1:16" ht="13.8">
      <c r="A271" s="645"/>
    </row>
    <row r="272" spans="1:16" ht="13.8">
      <c r="A272" s="645" t="s">
        <v>297</v>
      </c>
    </row>
    <row r="273" spans="1:1" ht="13.8">
      <c r="A273" s="645" t="s">
        <v>339</v>
      </c>
    </row>
    <row r="274" spans="1:1" ht="13.8">
      <c r="A274" s="645"/>
    </row>
    <row r="275" spans="1:1" ht="13.8">
      <c r="A275" s="645" t="s">
        <v>299</v>
      </c>
    </row>
    <row r="276" spans="1:1" ht="13.8">
      <c r="A276" s="645" t="s">
        <v>340</v>
      </c>
    </row>
    <row r="277" spans="1:1" ht="13.8">
      <c r="A277" s="645"/>
    </row>
    <row r="278" spans="1:1" ht="13.8">
      <c r="A278" s="645" t="s">
        <v>301</v>
      </c>
    </row>
    <row r="279" spans="1:1" ht="13.8">
      <c r="A279" s="645"/>
    </row>
    <row r="280" spans="1:1" ht="13.8">
      <c r="A280" s="645" t="s">
        <v>341</v>
      </c>
    </row>
    <row r="281" spans="1:1" ht="13.8">
      <c r="A281" s="645"/>
    </row>
    <row r="282" spans="1:1" ht="13.8">
      <c r="A282" s="645" t="s">
        <v>342</v>
      </c>
    </row>
    <row r="283" spans="1:1" ht="13.8">
      <c r="A283" s="645" t="s">
        <v>343</v>
      </c>
    </row>
    <row r="285" spans="1:1" ht="13.8">
      <c r="A285" s="645" t="s">
        <v>344</v>
      </c>
    </row>
    <row r="286" spans="1:1" ht="13.8">
      <c r="A286" s="645"/>
    </row>
    <row r="287" spans="1:1" ht="13.8">
      <c r="A287" s="645" t="s">
        <v>467</v>
      </c>
    </row>
    <row r="288" spans="1:1" ht="13.8">
      <c r="A288" s="645"/>
    </row>
    <row r="289" spans="1:1" ht="13.8">
      <c r="A289" s="645" t="s">
        <v>468</v>
      </c>
    </row>
    <row r="290" spans="1:1" ht="13.8">
      <c r="A290" s="645"/>
    </row>
    <row r="291" spans="1:1" ht="13.8">
      <c r="A291" s="645" t="s">
        <v>341</v>
      </c>
    </row>
    <row r="292" spans="1:1" ht="13.8">
      <c r="A292" s="645"/>
    </row>
    <row r="293" spans="1:1" ht="13.8">
      <c r="A293" s="645" t="s">
        <v>342</v>
      </c>
    </row>
    <row r="294" spans="1:1" ht="13.8">
      <c r="A294" s="645" t="s">
        <v>343</v>
      </c>
    </row>
    <row r="298" spans="1:1" ht="13.8">
      <c r="A298" s="651" t="s">
        <v>470</v>
      </c>
    </row>
    <row r="299" spans="1:1" ht="13.8">
      <c r="A299" s="652"/>
    </row>
    <row r="300" spans="1:1" ht="13.8">
      <c r="A300" s="652" t="s">
        <v>292</v>
      </c>
    </row>
    <row r="301" spans="1:1" ht="13.8">
      <c r="A301" s="652"/>
    </row>
    <row r="302" spans="1:1" ht="13.8">
      <c r="A302" s="652" t="s">
        <v>331</v>
      </c>
    </row>
    <row r="303" spans="1:1" ht="13.8">
      <c r="A303" s="652"/>
    </row>
    <row r="304" spans="1:1" ht="13.8">
      <c r="A304" s="652" t="s">
        <v>294</v>
      </c>
    </row>
    <row r="305" spans="1:1" ht="13.8">
      <c r="A305" s="652"/>
    </row>
    <row r="306" spans="1:1" ht="13.8">
      <c r="A306" s="652" t="s">
        <v>295</v>
      </c>
    </row>
    <row r="307" spans="1:1" ht="13.8">
      <c r="A307" s="652" t="s">
        <v>471</v>
      </c>
    </row>
    <row r="308" spans="1:1" ht="13.8">
      <c r="A308" s="652"/>
    </row>
    <row r="309" spans="1:1" ht="13.8">
      <c r="A309" s="652" t="s">
        <v>297</v>
      </c>
    </row>
    <row r="310" spans="1:1" ht="13.8">
      <c r="A310" s="652" t="s">
        <v>472</v>
      </c>
    </row>
    <row r="311" spans="1:1" ht="13.8">
      <c r="A311" s="652"/>
    </row>
    <row r="312" spans="1:1" ht="13.8">
      <c r="A312" s="652" t="s">
        <v>299</v>
      </c>
    </row>
    <row r="313" spans="1:1" ht="13.8">
      <c r="A313" s="652" t="s">
        <v>473</v>
      </c>
    </row>
    <row r="314" spans="1:1" ht="13.8">
      <c r="A314" s="652" t="s">
        <v>474</v>
      </c>
    </row>
    <row r="315" spans="1:1" ht="13.8">
      <c r="A315" s="652"/>
    </row>
    <row r="316" spans="1:1" ht="13.8">
      <c r="A316" s="652"/>
    </row>
    <row r="317" spans="1:1" ht="13.8">
      <c r="A317" s="652" t="s">
        <v>301</v>
      </c>
    </row>
    <row r="318" spans="1:1" ht="13.8">
      <c r="A318" s="652"/>
    </row>
    <row r="319" spans="1:1" ht="13.8">
      <c r="A319" s="652"/>
    </row>
    <row r="320" spans="1:1" ht="13.8">
      <c r="A320" s="652" t="s">
        <v>475</v>
      </c>
    </row>
    <row r="322" spans="1:1" ht="13.8">
      <c r="A322" s="645" t="s">
        <v>538</v>
      </c>
    </row>
    <row r="323" spans="1:1" ht="13.8">
      <c r="A323" s="645" t="s">
        <v>539</v>
      </c>
    </row>
    <row r="324" spans="1:1" ht="13.8">
      <c r="A324" s="645"/>
    </row>
    <row r="325" spans="1:1" ht="13.8">
      <c r="A325" s="645" t="s">
        <v>541</v>
      </c>
    </row>
    <row r="326" spans="1:1" ht="13.8">
      <c r="A326" s="645" t="s">
        <v>542</v>
      </c>
    </row>
    <row r="327" spans="1:1" ht="13.8">
      <c r="A327" s="645"/>
    </row>
    <row r="328" spans="1:1" ht="13.8">
      <c r="A328" s="645" t="s">
        <v>543</v>
      </c>
    </row>
    <row r="329" spans="1:1" ht="13.8">
      <c r="A329" s="645" t="s">
        <v>544</v>
      </c>
    </row>
    <row r="331" spans="1:1" ht="13.8">
      <c r="A331" s="653" t="s">
        <v>654</v>
      </c>
    </row>
    <row r="332" spans="1:1" ht="13.8">
      <c r="A332" s="654"/>
    </row>
    <row r="333" spans="1:1" ht="13.8">
      <c r="A333" s="654" t="s">
        <v>292</v>
      </c>
    </row>
    <row r="334" spans="1:1" ht="13.8">
      <c r="A334" s="654"/>
    </row>
    <row r="335" spans="1:1" ht="13.8">
      <c r="A335" s="654" t="s">
        <v>655</v>
      </c>
    </row>
    <row r="336" spans="1:1" ht="13.8">
      <c r="A336" s="654"/>
    </row>
    <row r="337" spans="1:1" ht="13.8">
      <c r="A337" s="654" t="s">
        <v>294</v>
      </c>
    </row>
    <row r="338" spans="1:1" ht="13.8">
      <c r="A338" s="654"/>
    </row>
    <row r="339" spans="1:1" ht="13.8">
      <c r="A339" s="654" t="s">
        <v>295</v>
      </c>
    </row>
    <row r="340" spans="1:1" ht="13.8">
      <c r="A340" s="654" t="s">
        <v>658</v>
      </c>
    </row>
    <row r="341" spans="1:1" ht="13.8">
      <c r="A341" s="654"/>
    </row>
    <row r="342" spans="1:1" ht="13.8">
      <c r="A342" s="654" t="s">
        <v>297</v>
      </c>
    </row>
    <row r="343" spans="1:1" ht="13.8">
      <c r="A343" s="654" t="s">
        <v>659</v>
      </c>
    </row>
    <row r="344" spans="1:1" ht="13.8">
      <c r="A344" s="654"/>
    </row>
    <row r="345" spans="1:1" ht="13.8">
      <c r="A345" s="654" t="s">
        <v>299</v>
      </c>
    </row>
    <row r="346" spans="1:1" ht="13.8">
      <c r="A346" s="654" t="s">
        <v>660</v>
      </c>
    </row>
    <row r="347" spans="1:1" ht="13.8">
      <c r="A347" s="654" t="s">
        <v>661</v>
      </c>
    </row>
    <row r="348" spans="1:1" ht="13.8">
      <c r="A348" s="654"/>
    </row>
    <row r="349" spans="1:1" ht="13.8">
      <c r="A349" s="654"/>
    </row>
    <row r="350" spans="1:1" ht="13.8">
      <c r="A350" s="654" t="s">
        <v>301</v>
      </c>
    </row>
    <row r="351" spans="1:1" ht="13.8">
      <c r="A351" s="654"/>
    </row>
    <row r="352" spans="1:1" ht="13.8">
      <c r="A352" s="654"/>
    </row>
    <row r="353" spans="1:1" ht="13.8">
      <c r="A353" s="654" t="s">
        <v>662</v>
      </c>
    </row>
    <row r="354" spans="1:1" ht="13.8">
      <c r="A354" s="654"/>
    </row>
    <row r="355" spans="1:1" ht="13.8">
      <c r="A355" s="654"/>
    </row>
    <row r="356" spans="1:1" ht="13.8">
      <c r="A356" s="654"/>
    </row>
    <row r="357" spans="1:1" ht="13.8">
      <c r="A357" s="654" t="s">
        <v>342</v>
      </c>
    </row>
    <row r="358" spans="1:1" ht="13.8">
      <c r="A358" s="654" t="s">
        <v>343</v>
      </c>
    </row>
    <row r="361" spans="1:1">
      <c r="A361" s="513" t="s">
        <v>126</v>
      </c>
    </row>
    <row r="362" spans="1:1">
      <c r="A362" s="513" t="s">
        <v>816</v>
      </c>
    </row>
    <row r="363" spans="1:1">
      <c r="A363" s="513" t="s">
        <v>773</v>
      </c>
    </row>
    <row r="364" spans="1:1">
      <c r="A364" s="513" t="s">
        <v>817</v>
      </c>
    </row>
    <row r="365" spans="1:1">
      <c r="A365" s="356"/>
    </row>
    <row r="366" spans="1:1">
      <c r="A366" s="515" t="s">
        <v>818</v>
      </c>
    </row>
    <row r="367" spans="1:1">
      <c r="A367" s="356"/>
    </row>
    <row r="368" spans="1:1" ht="15.6">
      <c r="A368" s="514"/>
    </row>
    <row r="369" spans="1:1">
      <c r="A369" s="356"/>
    </row>
    <row r="370" spans="1:1">
      <c r="A370" s="515" t="s">
        <v>819</v>
      </c>
    </row>
    <row r="371" spans="1:1">
      <c r="A371" s="356"/>
    </row>
    <row r="372" spans="1:1">
      <c r="A372" s="515" t="s">
        <v>820</v>
      </c>
    </row>
    <row r="373" spans="1:1">
      <c r="A373" s="356"/>
    </row>
    <row r="374" spans="1:1">
      <c r="A374" s="515" t="s">
        <v>821</v>
      </c>
    </row>
    <row r="375" spans="1:1">
      <c r="A375" s="356"/>
    </row>
    <row r="376" spans="1:1">
      <c r="A376" s="356"/>
    </row>
    <row r="377" spans="1:1" ht="15.6">
      <c r="A377" s="515" t="s">
        <v>822</v>
      </c>
    </row>
    <row r="378" spans="1:1">
      <c r="A378" s="356"/>
    </row>
    <row r="379" spans="1:1" ht="15.6">
      <c r="A379" s="655" t="s">
        <v>823</v>
      </c>
    </row>
    <row r="380" spans="1:1">
      <c r="A380" s="356"/>
    </row>
    <row r="381" spans="1:1">
      <c r="A381" s="515" t="s">
        <v>824</v>
      </c>
    </row>
    <row r="382" spans="1:1">
      <c r="A382" s="356"/>
    </row>
    <row r="383" spans="1:1">
      <c r="A383" s="655" t="s">
        <v>825</v>
      </c>
    </row>
    <row r="384" spans="1:1">
      <c r="A384" s="515" t="s">
        <v>826</v>
      </c>
    </row>
    <row r="385" spans="1:1">
      <c r="A385" s="515" t="s">
        <v>827</v>
      </c>
    </row>
    <row r="386" spans="1:1">
      <c r="A386" s="356"/>
    </row>
    <row r="387" spans="1:1">
      <c r="A387" s="515" t="s">
        <v>828</v>
      </c>
    </row>
    <row r="388" spans="1:1">
      <c r="A388" s="356"/>
    </row>
    <row r="389" spans="1:1">
      <c r="A389" s="515" t="s">
        <v>829</v>
      </c>
    </row>
    <row r="392" spans="1:1">
      <c r="A392" s="647">
        <v>40366</v>
      </c>
    </row>
    <row r="393" spans="1:1">
      <c r="A393" s="513" t="s">
        <v>842</v>
      </c>
    </row>
    <row r="394" spans="1:1">
      <c r="A394" s="513" t="s">
        <v>843</v>
      </c>
    </row>
    <row r="395" spans="1:1">
      <c r="A395" s="513" t="s">
        <v>844</v>
      </c>
    </row>
    <row r="396" spans="1:1">
      <c r="A396" s="513" t="s">
        <v>845</v>
      </c>
    </row>
    <row r="397" spans="1:1">
      <c r="A397" s="513" t="s">
        <v>846</v>
      </c>
    </row>
    <row r="398" spans="1:1" ht="15.6">
      <c r="A398" s="514"/>
    </row>
    <row r="399" spans="1:1">
      <c r="A399" s="356"/>
    </row>
    <row r="400" spans="1:1">
      <c r="A400" s="515" t="s">
        <v>497</v>
      </c>
    </row>
    <row r="401" spans="1:1">
      <c r="A401" s="356"/>
    </row>
    <row r="402" spans="1:1">
      <c r="A402" s="515" t="s">
        <v>847</v>
      </c>
    </row>
    <row r="403" spans="1:1">
      <c r="A403" s="356"/>
    </row>
    <row r="404" spans="1:1">
      <c r="A404" s="515" t="s">
        <v>848</v>
      </c>
    </row>
    <row r="405" spans="1:1">
      <c r="A405" s="356"/>
    </row>
    <row r="406" spans="1:1">
      <c r="A406" s="515" t="s">
        <v>849</v>
      </c>
    </row>
    <row r="407" spans="1:1">
      <c r="A407" s="356"/>
    </row>
    <row r="408" spans="1:1">
      <c r="A408" s="515" t="s">
        <v>850</v>
      </c>
    </row>
    <row r="409" spans="1:1">
      <c r="A409" s="356"/>
    </row>
    <row r="410" spans="1:1">
      <c r="A410" s="515" t="s">
        <v>851</v>
      </c>
    </row>
    <row r="411" spans="1:1">
      <c r="A411" s="356"/>
    </row>
    <row r="412" spans="1:1" ht="15.6">
      <c r="A412" s="514"/>
    </row>
    <row r="413" spans="1:1">
      <c r="A413" s="356"/>
    </row>
    <row r="414" spans="1:1">
      <c r="A414" s="656" t="s">
        <v>852</v>
      </c>
    </row>
    <row r="415" spans="1:1">
      <c r="A415" s="657" t="s">
        <v>853</v>
      </c>
    </row>
    <row r="416" spans="1:1">
      <c r="A416" s="658" t="s">
        <v>854</v>
      </c>
    </row>
    <row r="417" spans="1:1">
      <c r="A417" s="659" t="s">
        <v>855</v>
      </c>
    </row>
    <row r="418" spans="1:1">
      <c r="A418" s="659" t="s">
        <v>856</v>
      </c>
    </row>
    <row r="419" spans="1:1">
      <c r="A419" s="659" t="s">
        <v>857</v>
      </c>
    </row>
    <row r="420" spans="1:1">
      <c r="A420" s="659" t="s">
        <v>858</v>
      </c>
    </row>
    <row r="421" spans="1:1">
      <c r="A421" s="659" t="s">
        <v>859</v>
      </c>
    </row>
    <row r="422" spans="1:1">
      <c r="A422" s="659" t="s">
        <v>860</v>
      </c>
    </row>
    <row r="423" spans="1:1">
      <c r="A423" s="659" t="s">
        <v>861</v>
      </c>
    </row>
    <row r="424" spans="1:1">
      <c r="A424" s="659" t="s">
        <v>862</v>
      </c>
    </row>
    <row r="427" spans="1:1" ht="13.8">
      <c r="A427" s="653" t="s">
        <v>866</v>
      </c>
    </row>
    <row r="428" spans="1:1" ht="13.8">
      <c r="A428" s="654"/>
    </row>
    <row r="429" spans="1:1" ht="13.8">
      <c r="A429" s="654" t="s">
        <v>292</v>
      </c>
    </row>
    <row r="430" spans="1:1" ht="13.8">
      <c r="A430" s="654"/>
    </row>
    <row r="431" spans="1:1" ht="13.8">
      <c r="A431" s="654" t="s">
        <v>655</v>
      </c>
    </row>
    <row r="432" spans="1:1" ht="13.8">
      <c r="A432" s="654"/>
    </row>
    <row r="433" spans="1:1" ht="13.8">
      <c r="A433" s="654" t="s">
        <v>294</v>
      </c>
    </row>
    <row r="434" spans="1:1" ht="13.8">
      <c r="A434" s="654"/>
    </row>
    <row r="435" spans="1:1" ht="13.8">
      <c r="A435" s="654" t="s">
        <v>295</v>
      </c>
    </row>
    <row r="436" spans="1:1" ht="13.8">
      <c r="A436" s="654" t="s">
        <v>867</v>
      </c>
    </row>
    <row r="437" spans="1:1" ht="13.8">
      <c r="A437" s="654"/>
    </row>
    <row r="438" spans="1:1" ht="13.8">
      <c r="A438" s="654" t="s">
        <v>297</v>
      </c>
    </row>
    <row r="439" spans="1:1" ht="13.8">
      <c r="A439" s="654" t="s">
        <v>868</v>
      </c>
    </row>
    <row r="440" spans="1:1" ht="13.8">
      <c r="A440" s="654"/>
    </row>
    <row r="441" spans="1:1" ht="13.8">
      <c r="A441" s="654" t="s">
        <v>299</v>
      </c>
    </row>
    <row r="442" spans="1:1" ht="13.8">
      <c r="A442" s="654" t="s">
        <v>660</v>
      </c>
    </row>
    <row r="443" spans="1:1" ht="13.8">
      <c r="A443" s="654" t="s">
        <v>869</v>
      </c>
    </row>
    <row r="444" spans="1:1" ht="13.8">
      <c r="A444" s="654"/>
    </row>
    <row r="445" spans="1:1" ht="13.8">
      <c r="A445" s="654"/>
    </row>
    <row r="446" spans="1:1" ht="13.8">
      <c r="A446" s="654" t="s">
        <v>301</v>
      </c>
    </row>
    <row r="447" spans="1:1" ht="13.8">
      <c r="A447" s="654"/>
    </row>
    <row r="448" spans="1:1" ht="13.8">
      <c r="A448" s="654"/>
    </row>
    <row r="449" spans="1:1" ht="13.8">
      <c r="A449" s="654" t="s">
        <v>870</v>
      </c>
    </row>
    <row r="450" spans="1:1" ht="13.8">
      <c r="A450" s="654"/>
    </row>
    <row r="451" spans="1:1" ht="13.8">
      <c r="A451" s="654"/>
    </row>
    <row r="452" spans="1:1" ht="13.8">
      <c r="A452" s="654"/>
    </row>
    <row r="453" spans="1:1" ht="13.8">
      <c r="A453" s="654" t="s">
        <v>342</v>
      </c>
    </row>
    <row r="454" spans="1:1" ht="13.8">
      <c r="A454" s="654" t="s">
        <v>343</v>
      </c>
    </row>
    <row r="455" spans="1:1" ht="13.8">
      <c r="A455" s="654"/>
    </row>
    <row r="456" spans="1:1">
      <c r="A456" s="356"/>
    </row>
    <row r="457" spans="1:1" ht="13.8">
      <c r="A457" s="654" t="s">
        <v>344</v>
      </c>
    </row>
    <row r="458" spans="1:1" ht="13.8">
      <c r="A458" s="654"/>
    </row>
    <row r="459" spans="1:1" ht="13.8">
      <c r="A459" s="654" t="s">
        <v>871</v>
      </c>
    </row>
    <row r="460" spans="1:1" ht="13.8">
      <c r="A460" s="654"/>
    </row>
    <row r="461" spans="1:1" ht="13.8">
      <c r="A461" s="654" t="s">
        <v>872</v>
      </c>
    </row>
    <row r="462" spans="1:1" ht="13.8">
      <c r="A462" s="654"/>
    </row>
    <row r="463" spans="1:1" ht="13.8">
      <c r="A463" s="654"/>
    </row>
    <row r="464" spans="1:1" ht="13.8">
      <c r="A464" s="654" t="s">
        <v>873</v>
      </c>
    </row>
    <row r="465" spans="1:2" ht="13.8">
      <c r="A465" s="654"/>
    </row>
    <row r="466" spans="1:2" ht="13.8">
      <c r="A466" s="654"/>
    </row>
    <row r="467" spans="1:2" ht="13.8">
      <c r="A467" s="654"/>
    </row>
    <row r="468" spans="1:2" ht="13.8">
      <c r="A468" s="654" t="s">
        <v>342</v>
      </c>
    </row>
    <row r="469" spans="1:2" ht="13.8">
      <c r="A469" s="654" t="s">
        <v>343</v>
      </c>
    </row>
    <row r="470" spans="1:2" ht="13.8">
      <c r="A470" s="654"/>
    </row>
    <row r="471" spans="1:2" ht="13.8">
      <c r="A471" s="654"/>
    </row>
    <row r="472" spans="1:2" ht="13.8">
      <c r="A472" s="654" t="s">
        <v>311</v>
      </c>
      <c r="B472" s="229">
        <v>0.20306099999999999</v>
      </c>
    </row>
    <row r="473" spans="1:2" ht="13.8">
      <c r="A473" s="654" t="s">
        <v>312</v>
      </c>
      <c r="B473" s="229">
        <v>0.25473400000000002</v>
      </c>
    </row>
    <row r="474" spans="1:2" ht="13.8">
      <c r="A474" s="654"/>
    </row>
    <row r="475" spans="1:2" ht="13.8">
      <c r="A475" s="654"/>
    </row>
    <row r="476" spans="1:2">
      <c r="A476" s="520" t="s">
        <v>874</v>
      </c>
    </row>
    <row r="477" spans="1:2">
      <c r="A477" s="513" t="s">
        <v>875</v>
      </c>
    </row>
    <row r="478" spans="1:2">
      <c r="A478" s="513" t="s">
        <v>773</v>
      </c>
    </row>
    <row r="479" spans="1:2">
      <c r="A479" s="513" t="s">
        <v>8</v>
      </c>
    </row>
    <row r="480" spans="1:2">
      <c r="A480" s="513" t="s">
        <v>876</v>
      </c>
    </row>
    <row r="481" spans="1:1">
      <c r="A481" s="356"/>
    </row>
    <row r="482" spans="1:1">
      <c r="A482" s="515" t="s">
        <v>497</v>
      </c>
    </row>
    <row r="483" spans="1:1">
      <c r="A483" s="356"/>
    </row>
    <row r="484" spans="1:1">
      <c r="A484" s="515" t="s">
        <v>877</v>
      </c>
    </row>
    <row r="485" spans="1:1">
      <c r="A485" s="356"/>
    </row>
    <row r="486" spans="1:1">
      <c r="A486" s="515" t="s">
        <v>878</v>
      </c>
    </row>
    <row r="487" spans="1:1">
      <c r="A487" s="515" t="s">
        <v>879</v>
      </c>
    </row>
    <row r="488" spans="1:1">
      <c r="A488" s="356"/>
    </row>
    <row r="489" spans="1:1">
      <c r="A489" s="515" t="s">
        <v>880</v>
      </c>
    </row>
    <row r="490" spans="1:1">
      <c r="A490" s="356"/>
    </row>
    <row r="491" spans="1:1">
      <c r="A491" s="515" t="s">
        <v>881</v>
      </c>
    </row>
    <row r="492" spans="1:1">
      <c r="A492" s="356"/>
    </row>
    <row r="493" spans="1:1">
      <c r="A493" s="515" t="s">
        <v>508</v>
      </c>
    </row>
    <row r="494" spans="1:1">
      <c r="A494" s="356"/>
    </row>
    <row r="495" spans="1:1">
      <c r="A495" s="515" t="s">
        <v>509</v>
      </c>
    </row>
    <row r="496" spans="1:1">
      <c r="A496" s="515" t="s">
        <v>510</v>
      </c>
    </row>
    <row r="497" spans="1:1">
      <c r="A497" s="356"/>
    </row>
    <row r="498" spans="1:1">
      <c r="A498" s="515" t="s">
        <v>511</v>
      </c>
    </row>
    <row r="499" spans="1:1">
      <c r="A499" s="356"/>
    </row>
    <row r="500" spans="1:1">
      <c r="A500" s="515" t="s">
        <v>512</v>
      </c>
    </row>
    <row r="501" spans="1:1">
      <c r="A501" s="515" t="s">
        <v>513</v>
      </c>
    </row>
    <row r="502" spans="1:1">
      <c r="A502" s="520" t="s">
        <v>882</v>
      </c>
    </row>
    <row r="504" spans="1:1">
      <c r="A504" s="513" t="s">
        <v>492</v>
      </c>
    </row>
    <row r="505" spans="1:1">
      <c r="A505" s="513" t="s">
        <v>883</v>
      </c>
    </row>
    <row r="506" spans="1:1">
      <c r="A506" s="513" t="s">
        <v>773</v>
      </c>
    </row>
    <row r="507" spans="1:1">
      <c r="A507" s="513" t="s">
        <v>884</v>
      </c>
    </row>
    <row r="508" spans="1:1">
      <c r="A508" s="660" t="s">
        <v>172</v>
      </c>
    </row>
    <row r="509" spans="1:1">
      <c r="A509" s="515"/>
    </row>
    <row r="510" spans="1:1">
      <c r="A510" s="660" t="s">
        <v>885</v>
      </c>
    </row>
    <row r="511" spans="1:1">
      <c r="A511" s="515"/>
    </row>
    <row r="512" spans="1:1">
      <c r="A512" s="660" t="s">
        <v>489</v>
      </c>
    </row>
    <row r="513" spans="1:1">
      <c r="A513" s="515"/>
    </row>
    <row r="514" spans="1:1">
      <c r="A514" s="660" t="s">
        <v>490</v>
      </c>
    </row>
    <row r="515" spans="1:1">
      <c r="A515" s="515"/>
    </row>
    <row r="516" spans="1:1">
      <c r="A516" s="661" t="s">
        <v>124</v>
      </c>
    </row>
    <row r="517" spans="1:1">
      <c r="A517" s="594" t="s">
        <v>886</v>
      </c>
    </row>
    <row r="518" spans="1:1">
      <c r="A518" s="594" t="s">
        <v>887</v>
      </c>
    </row>
    <row r="519" spans="1:1">
      <c r="A519" s="594" t="s">
        <v>888</v>
      </c>
    </row>
    <row r="520" spans="1:1">
      <c r="A520" s="594" t="s">
        <v>889</v>
      </c>
    </row>
    <row r="521" spans="1:1">
      <c r="A521" s="515"/>
    </row>
    <row r="522" spans="1:1">
      <c r="A522" s="515" t="s">
        <v>621</v>
      </c>
    </row>
    <row r="523" spans="1:1">
      <c r="A523" s="515"/>
    </row>
    <row r="524" spans="1:1">
      <c r="A524" s="515" t="s">
        <v>890</v>
      </c>
    </row>
    <row r="525" spans="1:1">
      <c r="A525" s="515"/>
    </row>
    <row r="526" spans="1:1">
      <c r="A526" s="515" t="s">
        <v>891</v>
      </c>
    </row>
    <row r="527" spans="1:1">
      <c r="A527" s="515"/>
    </row>
    <row r="528" spans="1:1">
      <c r="A528" s="515" t="s">
        <v>851</v>
      </c>
    </row>
    <row r="529" spans="1:1">
      <c r="A529" s="515" t="s">
        <v>623</v>
      </c>
    </row>
    <row r="530" spans="1:1">
      <c r="A530" s="515"/>
    </row>
    <row r="531" spans="1:1">
      <c r="A531" s="647">
        <v>40918</v>
      </c>
    </row>
    <row r="532" spans="1:1" ht="13.8">
      <c r="A532" s="653" t="s">
        <v>893</v>
      </c>
    </row>
    <row r="533" spans="1:1" ht="13.8">
      <c r="A533" s="654"/>
    </row>
    <row r="534" spans="1:1" ht="13.8">
      <c r="A534" s="654" t="s">
        <v>292</v>
      </c>
    </row>
    <row r="535" spans="1:1" ht="13.8">
      <c r="A535" s="654"/>
    </row>
    <row r="536" spans="1:1" ht="13.8">
      <c r="A536" s="654" t="s">
        <v>655</v>
      </c>
    </row>
    <row r="537" spans="1:1" ht="13.8">
      <c r="A537" s="654"/>
    </row>
    <row r="538" spans="1:1" ht="13.8">
      <c r="A538" s="654" t="s">
        <v>294</v>
      </c>
    </row>
    <row r="539" spans="1:1" ht="13.8">
      <c r="A539" s="654"/>
    </row>
    <row r="540" spans="1:1" ht="13.8">
      <c r="A540" s="654" t="s">
        <v>295</v>
      </c>
    </row>
    <row r="541" spans="1:1" ht="13.8">
      <c r="A541" s="654" t="s">
        <v>894</v>
      </c>
    </row>
    <row r="542" spans="1:1" ht="13.8">
      <c r="A542" s="654"/>
    </row>
    <row r="543" spans="1:1" ht="13.8">
      <c r="A543" s="654" t="s">
        <v>297</v>
      </c>
    </row>
    <row r="544" spans="1:1" ht="13.8">
      <c r="A544" s="654" t="s">
        <v>895</v>
      </c>
    </row>
    <row r="545" spans="1:1" ht="13.8">
      <c r="A545" s="654"/>
    </row>
    <row r="546" spans="1:1" ht="13.8">
      <c r="A546" s="654" t="s">
        <v>299</v>
      </c>
    </row>
    <row r="547" spans="1:1" ht="13.8">
      <c r="A547" s="654" t="s">
        <v>896</v>
      </c>
    </row>
    <row r="548" spans="1:1" ht="13.8">
      <c r="A548" s="654" t="s">
        <v>897</v>
      </c>
    </row>
    <row r="549" spans="1:1" ht="13.8">
      <c r="A549" s="654"/>
    </row>
    <row r="550" spans="1:1" ht="13.8">
      <c r="A550" s="654"/>
    </row>
    <row r="551" spans="1:1" ht="13.8">
      <c r="A551" s="654" t="s">
        <v>301</v>
      </c>
    </row>
    <row r="552" spans="1:1" ht="13.8">
      <c r="A552" s="654"/>
    </row>
    <row r="553" spans="1:1" ht="13.8">
      <c r="A553" s="654"/>
    </row>
    <row r="554" spans="1:1" ht="13.8">
      <c r="A554" s="654" t="s">
        <v>898</v>
      </c>
    </row>
    <row r="555" spans="1:1" ht="13.8">
      <c r="A555" s="654"/>
    </row>
    <row r="556" spans="1:1">
      <c r="A556" s="662" t="s">
        <v>124</v>
      </c>
    </row>
    <row r="557" spans="1:1">
      <c r="A557" s="513" t="s">
        <v>902</v>
      </c>
    </row>
    <row r="558" spans="1:1">
      <c r="A558" s="513" t="s">
        <v>903</v>
      </c>
    </row>
    <row r="559" spans="1:1">
      <c r="A559" s="513" t="s">
        <v>904</v>
      </c>
    </row>
    <row r="560" spans="1:1">
      <c r="A560" s="513" t="s">
        <v>905</v>
      </c>
    </row>
    <row r="561" spans="1:1">
      <c r="A561" s="660" t="s">
        <v>906</v>
      </c>
    </row>
    <row r="562" spans="1:1" ht="15.6">
      <c r="A562" s="514"/>
    </row>
    <row r="563" spans="1:1">
      <c r="A563" s="660" t="s">
        <v>907</v>
      </c>
    </row>
    <row r="564" spans="1:1">
      <c r="A564" s="660" t="s">
        <v>623</v>
      </c>
    </row>
    <row r="565" spans="1:1" ht="13.8">
      <c r="A565" s="654"/>
    </row>
    <row r="566" spans="1:1" ht="13.8">
      <c r="A566" s="654" t="s">
        <v>900</v>
      </c>
    </row>
    <row r="567" spans="1:1" ht="13.8">
      <c r="A567" s="654"/>
    </row>
    <row r="568" spans="1:1" ht="13.8">
      <c r="A568" s="654"/>
    </row>
    <row r="569" spans="1:1" ht="13.8">
      <c r="A569" s="654" t="s">
        <v>901</v>
      </c>
    </row>
    <row r="570" spans="1:1" ht="13.8">
      <c r="A570" s="654"/>
    </row>
    <row r="571" spans="1:1" ht="13.8">
      <c r="A571" s="654"/>
    </row>
    <row r="572" spans="1:1" ht="13.8">
      <c r="A572" s="654"/>
    </row>
    <row r="573" spans="1:1" ht="13.8">
      <c r="A573" s="654" t="s">
        <v>899</v>
      </c>
    </row>
    <row r="574" spans="1:1" ht="13.8">
      <c r="A574" s="654" t="s">
        <v>343</v>
      </c>
    </row>
    <row r="575" spans="1:1" ht="13.8">
      <c r="A575" s="654"/>
    </row>
    <row r="576" spans="1:1" ht="13.8">
      <c r="A576" s="654"/>
    </row>
    <row r="577" spans="1:1">
      <c r="A577" s="661" t="s">
        <v>124</v>
      </c>
    </row>
    <row r="578" spans="1:1">
      <c r="A578" s="594" t="s">
        <v>886</v>
      </c>
    </row>
    <row r="579" spans="1:1">
      <c r="A579" s="594" t="s">
        <v>909</v>
      </c>
    </row>
    <row r="580" spans="1:1">
      <c r="A580" s="594" t="s">
        <v>910</v>
      </c>
    </row>
    <row r="581" spans="1:1">
      <c r="A581" s="594" t="s">
        <v>911</v>
      </c>
    </row>
    <row r="582" spans="1:1">
      <c r="A582" s="594" t="s">
        <v>912</v>
      </c>
    </row>
    <row r="583" spans="1:1">
      <c r="A583" s="515"/>
    </row>
    <row r="584" spans="1:1">
      <c r="A584" s="515" t="s">
        <v>913</v>
      </c>
    </row>
    <row r="585" spans="1:1">
      <c r="A585" s="515"/>
    </row>
    <row r="586" spans="1:1">
      <c r="A586" s="515" t="s">
        <v>914</v>
      </c>
    </row>
    <row r="587" spans="1:1">
      <c r="A587" s="515" t="s">
        <v>915</v>
      </c>
    </row>
    <row r="588" spans="1:1">
      <c r="A588" s="515"/>
    </row>
    <row r="589" spans="1:1">
      <c r="A589" s="515" t="s">
        <v>907</v>
      </c>
    </row>
    <row r="590" spans="1:1">
      <c r="A590" s="515" t="s">
        <v>623</v>
      </c>
    </row>
    <row r="591" spans="1:1">
      <c r="A591" s="515"/>
    </row>
    <row r="593" spans="1:3">
      <c r="A593" s="647">
        <v>41275</v>
      </c>
    </row>
    <row r="594" spans="1:3">
      <c r="A594" s="663" t="s">
        <v>126</v>
      </c>
      <c r="B594" s="356"/>
      <c r="C594" s="356"/>
    </row>
    <row r="595" spans="1:3">
      <c r="A595" s="663" t="s">
        <v>938</v>
      </c>
      <c r="B595" s="356"/>
      <c r="C595" s="356"/>
    </row>
    <row r="596" spans="1:3">
      <c r="A596" s="663" t="s">
        <v>773</v>
      </c>
      <c r="B596" s="356"/>
      <c r="C596" s="356"/>
    </row>
    <row r="597" spans="1:3">
      <c r="A597" s="663" t="s">
        <v>939</v>
      </c>
      <c r="B597" s="356"/>
      <c r="C597" s="356"/>
    </row>
    <row r="598" spans="1:3">
      <c r="A598" s="663" t="s">
        <v>940</v>
      </c>
      <c r="B598" s="356"/>
      <c r="C598" s="356"/>
    </row>
    <row r="599" spans="1:3" ht="15.6">
      <c r="A599" s="664"/>
      <c r="B599" s="356"/>
      <c r="C599" s="356"/>
    </row>
    <row r="600" spans="1:3">
      <c r="A600" s="665" t="s">
        <v>818</v>
      </c>
      <c r="B600" s="356"/>
      <c r="C600" s="356"/>
    </row>
    <row r="601" spans="1:3">
      <c r="A601" s="602"/>
      <c r="B601" s="356"/>
      <c r="C601" s="356"/>
    </row>
    <row r="602" spans="1:3">
      <c r="A602" s="665" t="s">
        <v>941</v>
      </c>
      <c r="B602" s="356"/>
      <c r="C602" s="356"/>
    </row>
    <row r="603" spans="1:3">
      <c r="A603" s="665" t="s">
        <v>942</v>
      </c>
      <c r="B603" s="356"/>
      <c r="C603" s="356"/>
    </row>
    <row r="604" spans="1:3" ht="13.8" thickBot="1">
      <c r="A604" s="665" t="s">
        <v>943</v>
      </c>
      <c r="B604" s="356"/>
      <c r="C604" s="356"/>
    </row>
    <row r="605" spans="1:3">
      <c r="A605" s="666" t="s">
        <v>311</v>
      </c>
      <c r="B605" s="667"/>
      <c r="C605" s="668">
        <v>0.20954500000000001</v>
      </c>
    </row>
    <row r="606" spans="1:3">
      <c r="A606" s="669" t="s">
        <v>312</v>
      </c>
      <c r="B606" s="670"/>
      <c r="C606" s="671">
        <v>0.18396100000000001</v>
      </c>
    </row>
    <row r="607" spans="1:3">
      <c r="A607" s="669"/>
      <c r="B607" s="670"/>
      <c r="C607" s="672"/>
    </row>
    <row r="608" spans="1:3" ht="13.8" thickBot="1">
      <c r="A608" s="673" t="s">
        <v>944</v>
      </c>
      <c r="B608" s="674"/>
      <c r="C608" s="675">
        <v>1.0002549999999999</v>
      </c>
    </row>
    <row r="609" spans="1:3" ht="13.8" thickBot="1">
      <c r="A609" s="676"/>
      <c r="B609" s="676"/>
      <c r="C609" s="676"/>
    </row>
    <row r="610" spans="1:3">
      <c r="A610" s="666" t="s">
        <v>311</v>
      </c>
      <c r="B610" s="677"/>
      <c r="C610" s="668">
        <v>2.54</v>
      </c>
    </row>
    <row r="611" spans="1:3" ht="13.8" thickBot="1">
      <c r="A611" s="678" t="s">
        <v>312</v>
      </c>
      <c r="B611" s="679"/>
      <c r="C611" s="675">
        <v>2.23</v>
      </c>
    </row>
    <row r="612" spans="1:3">
      <c r="A612" s="602"/>
      <c r="B612" s="356"/>
      <c r="C612" s="356"/>
    </row>
    <row r="613" spans="1:3">
      <c r="A613" s="665" t="s">
        <v>945</v>
      </c>
      <c r="B613" s="356"/>
      <c r="C613" s="356"/>
    </row>
    <row r="614" spans="1:3">
      <c r="A614" s="602"/>
      <c r="B614" s="356"/>
      <c r="C614" s="356"/>
    </row>
    <row r="615" spans="1:3">
      <c r="A615" s="665" t="s">
        <v>946</v>
      </c>
      <c r="B615" s="356"/>
      <c r="C615" s="356"/>
    </row>
    <row r="616" spans="1:3">
      <c r="A616" s="602"/>
      <c r="B616" s="356"/>
      <c r="C616" s="356"/>
    </row>
    <row r="617" spans="1:3">
      <c r="A617" s="665" t="s">
        <v>947</v>
      </c>
      <c r="B617" s="356"/>
      <c r="C617" s="356"/>
    </row>
    <row r="618" spans="1:3">
      <c r="A618" s="602"/>
      <c r="B618" s="356"/>
      <c r="C618" s="356"/>
    </row>
    <row r="619" spans="1:3">
      <c r="A619" s="665" t="s">
        <v>948</v>
      </c>
      <c r="B619" s="356"/>
      <c r="C619" s="356"/>
    </row>
    <row r="620" spans="1:3">
      <c r="A620" s="602"/>
      <c r="B620" s="356"/>
      <c r="C620" s="356"/>
    </row>
    <row r="621" spans="1:3">
      <c r="A621" s="665" t="s">
        <v>949</v>
      </c>
      <c r="B621" s="356"/>
      <c r="C621" s="356"/>
    </row>
    <row r="622" spans="1:3">
      <c r="A622" s="515" t="s">
        <v>950</v>
      </c>
      <c r="B622" s="356"/>
      <c r="C622" s="356"/>
    </row>
    <row r="623" spans="1:3">
      <c r="A623" s="515" t="s">
        <v>951</v>
      </c>
      <c r="B623" s="356"/>
      <c r="C623" s="356"/>
    </row>
    <row r="624" spans="1:3">
      <c r="A624" s="515" t="s">
        <v>952</v>
      </c>
      <c r="B624" s="356"/>
      <c r="C624" s="356"/>
    </row>
    <row r="626" spans="1:1">
      <c r="A626" s="520" t="s">
        <v>963</v>
      </c>
    </row>
    <row r="627" spans="1:1">
      <c r="A627" s="513" t="s">
        <v>964</v>
      </c>
    </row>
    <row r="628" spans="1:1">
      <c r="A628" s="513" t="s">
        <v>773</v>
      </c>
    </row>
    <row r="629" spans="1:1">
      <c r="A629" s="513" t="s">
        <v>939</v>
      </c>
    </row>
    <row r="630" spans="1:1">
      <c r="A630" s="513" t="s">
        <v>965</v>
      </c>
    </row>
    <row r="631" spans="1:1">
      <c r="A631" s="660" t="s">
        <v>818</v>
      </c>
    </row>
    <row r="632" spans="1:1" ht="15.6">
      <c r="A632" s="514"/>
    </row>
    <row r="633" spans="1:1">
      <c r="A633" s="660" t="s">
        <v>966</v>
      </c>
    </row>
    <row r="634" spans="1:1" ht="15.6">
      <c r="A634" s="514"/>
    </row>
    <row r="635" spans="1:1">
      <c r="A635" s="660" t="s">
        <v>967</v>
      </c>
    </row>
    <row r="636" spans="1:1">
      <c r="A636" s="660" t="s">
        <v>968</v>
      </c>
    </row>
    <row r="637" spans="1:1">
      <c r="A637" s="660" t="s">
        <v>969</v>
      </c>
    </row>
    <row r="638" spans="1:1" ht="15.6">
      <c r="A638" s="514"/>
    </row>
    <row r="639" spans="1:1">
      <c r="A639" s="660" t="s">
        <v>970</v>
      </c>
    </row>
    <row r="640" spans="1:1" ht="15.6">
      <c r="A640" s="514"/>
    </row>
    <row r="641" spans="1:13">
      <c r="A641" s="660" t="s">
        <v>971</v>
      </c>
    </row>
    <row r="642" spans="1:13" ht="15.6">
      <c r="A642" s="514"/>
    </row>
    <row r="643" spans="1:13">
      <c r="A643" s="660" t="s">
        <v>972</v>
      </c>
    </row>
    <row r="644" spans="1:13" ht="15.6">
      <c r="A644" s="514"/>
    </row>
    <row r="645" spans="1:13" ht="15.6">
      <c r="A645" s="660" t="s">
        <v>973</v>
      </c>
    </row>
    <row r="646" spans="1:13">
      <c r="A646" s="660" t="s">
        <v>974</v>
      </c>
    </row>
    <row r="647" spans="1:13" ht="15.6">
      <c r="A647" s="514"/>
    </row>
    <row r="648" spans="1:13">
      <c r="A648" s="660" t="s">
        <v>975</v>
      </c>
    </row>
    <row r="650" spans="1:13">
      <c r="A650" s="513" t="s">
        <v>492</v>
      </c>
      <c r="B650" s="356"/>
      <c r="C650" s="356"/>
      <c r="D650" s="356"/>
      <c r="E650" s="356"/>
      <c r="F650" s="356"/>
      <c r="G650" s="356"/>
      <c r="H650" s="356"/>
      <c r="I650" s="356"/>
      <c r="J650" s="356"/>
      <c r="K650" s="356"/>
      <c r="L650" s="356"/>
      <c r="M650" s="356"/>
    </row>
    <row r="651" spans="1:13">
      <c r="A651" s="513" t="s">
        <v>992</v>
      </c>
      <c r="B651" s="356"/>
      <c r="C651" s="356"/>
      <c r="D651" s="356"/>
      <c r="E651" s="356"/>
      <c r="F651" s="356"/>
      <c r="G651" s="356"/>
      <c r="H651" s="356"/>
      <c r="I651" s="356"/>
      <c r="J651" s="356"/>
      <c r="K651" s="356"/>
      <c r="L651" s="356"/>
      <c r="M651" s="356"/>
    </row>
    <row r="652" spans="1:13">
      <c r="A652" s="513" t="s">
        <v>773</v>
      </c>
      <c r="B652" s="356"/>
      <c r="C652" s="356"/>
      <c r="D652" s="356"/>
      <c r="E652" s="356"/>
      <c r="F652" s="356"/>
      <c r="G652" s="356"/>
      <c r="H652" s="356"/>
      <c r="I652" s="356"/>
      <c r="J652" s="356"/>
      <c r="K652" s="356"/>
      <c r="L652" s="356"/>
      <c r="M652" s="356"/>
    </row>
    <row r="653" spans="1:13">
      <c r="A653" s="513" t="s">
        <v>993</v>
      </c>
      <c r="B653" s="356"/>
      <c r="C653" s="356"/>
      <c r="D653" s="356"/>
      <c r="E653" s="356"/>
      <c r="F653" s="356"/>
      <c r="G653" s="356"/>
      <c r="H653" s="356"/>
      <c r="I653" s="356"/>
      <c r="J653" s="356"/>
      <c r="K653" s="356"/>
      <c r="L653" s="356"/>
      <c r="M653" s="356"/>
    </row>
    <row r="654" spans="1:13" ht="15.6">
      <c r="A654" s="514"/>
      <c r="B654" s="356"/>
      <c r="C654" s="356"/>
      <c r="D654" s="356"/>
      <c r="E654" s="356"/>
      <c r="F654" s="356"/>
      <c r="G654" s="356"/>
      <c r="H654" s="356"/>
      <c r="I654" s="356"/>
      <c r="J654" s="356"/>
      <c r="K654" s="356"/>
      <c r="L654" s="356"/>
      <c r="M654" s="356"/>
    </row>
    <row r="655" spans="1:13">
      <c r="A655" s="660" t="s">
        <v>818</v>
      </c>
      <c r="B655" s="356"/>
      <c r="C655" s="356"/>
      <c r="D655" s="356"/>
      <c r="E655" s="356"/>
      <c r="F655" s="356"/>
      <c r="G655" s="356"/>
      <c r="H655" s="356"/>
      <c r="I655" s="356"/>
      <c r="J655" s="356"/>
      <c r="K655" s="356"/>
      <c r="L655" s="356"/>
      <c r="M655" s="356"/>
    </row>
    <row r="656" spans="1:13" ht="15.6">
      <c r="A656" s="514"/>
      <c r="B656" s="356"/>
      <c r="C656" s="356"/>
      <c r="D656" s="356"/>
      <c r="E656" s="356"/>
      <c r="F656" s="356"/>
      <c r="G656" s="356"/>
      <c r="H656" s="356"/>
      <c r="I656" s="356"/>
      <c r="J656" s="356"/>
      <c r="K656" s="356"/>
      <c r="L656" s="356"/>
      <c r="M656" s="356"/>
    </row>
    <row r="657" spans="1:13">
      <c r="A657" s="660" t="s">
        <v>994</v>
      </c>
      <c r="B657" s="356"/>
      <c r="C657" s="356"/>
      <c r="D657" s="356"/>
      <c r="E657" s="356"/>
      <c r="F657" s="356"/>
      <c r="G657" s="356"/>
      <c r="H657" s="356"/>
      <c r="I657" s="356"/>
      <c r="J657" s="356"/>
      <c r="K657" s="356"/>
      <c r="L657" s="356"/>
      <c r="M657" s="356"/>
    </row>
    <row r="658" spans="1:13" ht="15.6">
      <c r="A658" s="514"/>
      <c r="B658" s="356"/>
      <c r="C658" s="356"/>
      <c r="D658" s="356"/>
      <c r="E658" s="356"/>
      <c r="F658" s="356"/>
      <c r="G658" s="356"/>
      <c r="H658" s="356"/>
      <c r="I658" s="356"/>
      <c r="J658" s="356"/>
      <c r="K658" s="356"/>
      <c r="L658" s="356"/>
      <c r="M658" s="356"/>
    </row>
    <row r="659" spans="1:13">
      <c r="A659" s="660" t="s">
        <v>489</v>
      </c>
      <c r="B659" s="356"/>
      <c r="C659" s="356"/>
      <c r="D659" s="356"/>
      <c r="E659" s="356"/>
      <c r="F659" s="356"/>
      <c r="G659" s="356"/>
      <c r="H659" s="356"/>
      <c r="I659" s="356"/>
      <c r="J659" s="356"/>
      <c r="K659" s="356"/>
      <c r="L659" s="356"/>
      <c r="M659" s="356"/>
    </row>
    <row r="660" spans="1:13">
      <c r="A660" s="660" t="s">
        <v>490</v>
      </c>
      <c r="B660" s="356"/>
      <c r="C660" s="356"/>
      <c r="D660" s="356"/>
      <c r="E660" s="356"/>
      <c r="F660" s="356"/>
      <c r="G660" s="356"/>
      <c r="H660" s="356"/>
      <c r="I660" s="356"/>
      <c r="J660" s="356"/>
      <c r="K660" s="356"/>
      <c r="L660" s="356"/>
      <c r="M660" s="356"/>
    </row>
    <row r="661" spans="1:13" ht="15.6">
      <c r="A661" s="514"/>
      <c r="B661" s="356"/>
      <c r="C661" s="356"/>
      <c r="D661" s="356"/>
      <c r="E661" s="356"/>
      <c r="F661" s="356"/>
      <c r="G661" s="356"/>
      <c r="H661" s="356"/>
      <c r="I661" s="356"/>
      <c r="J661" s="356"/>
      <c r="K661" s="356"/>
      <c r="L661" s="356"/>
      <c r="M661" s="356"/>
    </row>
    <row r="662" spans="1:13">
      <c r="A662" s="662" t="s">
        <v>124</v>
      </c>
      <c r="B662" s="356"/>
      <c r="C662" s="356"/>
      <c r="D662" s="356"/>
      <c r="E662" s="356"/>
      <c r="F662" s="356"/>
      <c r="G662" s="356"/>
      <c r="H662" s="356"/>
      <c r="I662" s="356"/>
      <c r="J662" s="356"/>
      <c r="K662" s="356"/>
      <c r="L662" s="356"/>
      <c r="M662" s="356"/>
    </row>
    <row r="663" spans="1:13">
      <c r="A663" s="513" t="s">
        <v>995</v>
      </c>
      <c r="B663" s="356"/>
      <c r="C663" s="356"/>
      <c r="D663" s="356"/>
      <c r="E663" s="356"/>
      <c r="F663" s="356"/>
      <c r="G663" s="356"/>
      <c r="H663" s="356"/>
      <c r="I663" s="356"/>
      <c r="J663" s="356"/>
      <c r="K663" s="356"/>
      <c r="L663" s="356"/>
      <c r="M663" s="356"/>
    </row>
    <row r="664" spans="1:13">
      <c r="A664" s="513" t="s">
        <v>996</v>
      </c>
      <c r="B664" s="356"/>
      <c r="C664" s="356"/>
      <c r="D664" s="356"/>
      <c r="E664" s="356"/>
      <c r="F664" s="356"/>
      <c r="G664" s="356"/>
      <c r="H664" s="356"/>
      <c r="I664" s="356"/>
      <c r="J664" s="356"/>
      <c r="K664" s="356"/>
      <c r="L664" s="356"/>
      <c r="M664" s="356"/>
    </row>
    <row r="665" spans="1:13">
      <c r="A665" s="513" t="s">
        <v>997</v>
      </c>
      <c r="B665" s="356"/>
      <c r="C665" s="356"/>
      <c r="D665" s="356"/>
      <c r="E665" s="356"/>
      <c r="F665" s="356"/>
      <c r="G665" s="356"/>
      <c r="H665" s="356"/>
      <c r="I665" s="356"/>
      <c r="J665" s="356"/>
      <c r="K665" s="356"/>
      <c r="L665" s="356"/>
      <c r="M665" s="356"/>
    </row>
    <row r="666" spans="1:13">
      <c r="A666" s="513" t="s">
        <v>998</v>
      </c>
      <c r="B666" s="356"/>
      <c r="C666" s="356"/>
      <c r="D666" s="356"/>
      <c r="E666" s="356"/>
      <c r="F666" s="356"/>
      <c r="G666" s="356"/>
      <c r="H666" s="356"/>
      <c r="I666" s="356"/>
      <c r="J666" s="356"/>
      <c r="K666" s="356"/>
      <c r="L666" s="356"/>
      <c r="M666" s="356"/>
    </row>
    <row r="667" spans="1:13" ht="17.399999999999999">
      <c r="A667" s="680" t="s">
        <v>999</v>
      </c>
      <c r="B667" s="356"/>
      <c r="C667" s="356"/>
      <c r="D667" s="356"/>
      <c r="E667" s="356"/>
      <c r="F667" s="356"/>
      <c r="G667" s="356"/>
      <c r="H667" s="356"/>
      <c r="I667" s="356"/>
      <c r="J667" s="356"/>
      <c r="K667" s="356"/>
      <c r="L667" s="356"/>
      <c r="M667" s="356"/>
    </row>
    <row r="668" spans="1:13">
      <c r="A668" s="681" t="s">
        <v>1000</v>
      </c>
      <c r="B668" s="356"/>
      <c r="C668" s="356"/>
      <c r="D668" s="356"/>
      <c r="E668" s="356"/>
      <c r="F668" s="356"/>
      <c r="G668" s="356"/>
      <c r="H668" s="356"/>
      <c r="I668" s="356"/>
      <c r="J668" s="356"/>
      <c r="K668" s="356"/>
      <c r="L668" s="356"/>
      <c r="M668" s="356"/>
    </row>
    <row r="669" spans="1:13">
      <c r="A669" s="681" t="s">
        <v>1001</v>
      </c>
      <c r="B669" s="356"/>
      <c r="C669" s="356"/>
      <c r="D669" s="356"/>
      <c r="E669" s="356"/>
      <c r="F669" s="356"/>
      <c r="G669" s="356"/>
      <c r="H669" s="356"/>
      <c r="I669" s="356"/>
      <c r="J669" s="356"/>
      <c r="K669" s="356"/>
      <c r="L669" s="356"/>
      <c r="M669" s="356"/>
    </row>
    <row r="670" spans="1:13">
      <c r="A670" s="681" t="s">
        <v>1002</v>
      </c>
      <c r="B670" s="356"/>
      <c r="C670" s="356"/>
      <c r="D670" s="356"/>
      <c r="E670" s="356"/>
      <c r="F670" s="356"/>
      <c r="G670" s="356"/>
      <c r="H670" s="356"/>
      <c r="I670" s="356"/>
      <c r="J670" s="356"/>
      <c r="K670" s="356"/>
      <c r="L670" s="356"/>
      <c r="M670" s="356"/>
    </row>
    <row r="671" spans="1:13" ht="13.8" thickBot="1">
      <c r="A671" s="681" t="s">
        <v>1002</v>
      </c>
      <c r="B671" s="356"/>
      <c r="C671" s="356"/>
      <c r="D671" s="356"/>
      <c r="E671" s="356"/>
      <c r="F671" s="356"/>
      <c r="G671" s="356"/>
      <c r="H671" s="356"/>
      <c r="I671" s="356"/>
      <c r="J671" s="356"/>
      <c r="K671" s="356"/>
      <c r="L671" s="356"/>
      <c r="M671" s="356"/>
    </row>
    <row r="672" spans="1:13" ht="23.4" thickBot="1">
      <c r="A672" s="682" t="s">
        <v>1002</v>
      </c>
      <c r="B672" s="683" t="s">
        <v>1003</v>
      </c>
      <c r="C672" s="684" t="s">
        <v>1004</v>
      </c>
      <c r="D672" s="685"/>
      <c r="E672" s="685"/>
      <c r="F672" s="685"/>
      <c r="G672" s="685"/>
      <c r="H672" s="685"/>
      <c r="I672" s="685"/>
      <c r="J672" s="685"/>
      <c r="K672" s="685"/>
      <c r="L672" s="686"/>
      <c r="M672" s="683" t="s">
        <v>1005</v>
      </c>
    </row>
    <row r="673" spans="1:13" ht="13.8" thickBot="1">
      <c r="A673" s="687">
        <v>1</v>
      </c>
      <c r="B673" s="687" t="s">
        <v>1006</v>
      </c>
      <c r="C673" s="688" t="s">
        <v>1007</v>
      </c>
      <c r="D673" s="684" t="s">
        <v>1008</v>
      </c>
      <c r="E673" s="685"/>
      <c r="F673" s="685"/>
      <c r="G673" s="685"/>
      <c r="H673" s="686"/>
      <c r="I673" s="684" t="s">
        <v>1009</v>
      </c>
      <c r="J673" s="685"/>
      <c r="K673" s="686"/>
      <c r="L673" s="688" t="s">
        <v>1010</v>
      </c>
      <c r="M673" s="689" t="s">
        <v>1011</v>
      </c>
    </row>
    <row r="674" spans="1:13" ht="13.8" thickBot="1">
      <c r="A674" s="690"/>
      <c r="B674" s="690"/>
      <c r="C674" s="691" t="s">
        <v>1012</v>
      </c>
      <c r="D674" s="692">
        <v>1477.8</v>
      </c>
      <c r="E674" s="693"/>
      <c r="F674" s="693"/>
      <c r="G674" s="693"/>
      <c r="H674" s="694"/>
      <c r="I674" s="695">
        <v>341.05</v>
      </c>
      <c r="J674" s="696"/>
      <c r="K674" s="697"/>
      <c r="L674" s="698">
        <v>68.209999999999994</v>
      </c>
      <c r="M674" s="699"/>
    </row>
    <row r="675" spans="1:13" ht="13.8" thickBot="1">
      <c r="A675" s="690"/>
      <c r="B675" s="690"/>
      <c r="C675" s="691" t="s">
        <v>1013</v>
      </c>
      <c r="D675" s="692">
        <v>1256.1500000000001</v>
      </c>
      <c r="E675" s="693"/>
      <c r="F675" s="693"/>
      <c r="G675" s="693"/>
      <c r="H675" s="694"/>
      <c r="I675" s="695">
        <v>289.89999999999998</v>
      </c>
      <c r="J675" s="696"/>
      <c r="K675" s="697"/>
      <c r="L675" s="698">
        <v>57.98</v>
      </c>
      <c r="M675" s="699"/>
    </row>
    <row r="676" spans="1:13" ht="13.8" thickBot="1">
      <c r="A676" s="690"/>
      <c r="B676" s="690"/>
      <c r="C676" s="691" t="s">
        <v>1014</v>
      </c>
      <c r="D676" s="692">
        <v>1071.4000000000001</v>
      </c>
      <c r="E676" s="693"/>
      <c r="F676" s="693"/>
      <c r="G676" s="693"/>
      <c r="H676" s="694"/>
      <c r="I676" s="695">
        <v>247.25</v>
      </c>
      <c r="J676" s="696"/>
      <c r="K676" s="697"/>
      <c r="L676" s="698">
        <v>49.45</v>
      </c>
      <c r="M676" s="699"/>
    </row>
    <row r="677" spans="1:13" ht="13.8" thickBot="1">
      <c r="A677" s="690"/>
      <c r="B677" s="690"/>
      <c r="C677" s="691" t="s">
        <v>1015</v>
      </c>
      <c r="D677" s="695">
        <v>908.85</v>
      </c>
      <c r="E677" s="696"/>
      <c r="F677" s="696"/>
      <c r="G677" s="696"/>
      <c r="H677" s="697"/>
      <c r="I677" s="695">
        <v>209.75</v>
      </c>
      <c r="J677" s="696"/>
      <c r="K677" s="697"/>
      <c r="L677" s="698">
        <v>41.95</v>
      </c>
      <c r="M677" s="699"/>
    </row>
    <row r="678" spans="1:13" ht="13.8" thickBot="1">
      <c r="A678" s="690"/>
      <c r="B678" s="690"/>
      <c r="C678" s="691" t="s">
        <v>1016</v>
      </c>
      <c r="D678" s="695">
        <v>775.85</v>
      </c>
      <c r="E678" s="696"/>
      <c r="F678" s="696"/>
      <c r="G678" s="696"/>
      <c r="H678" s="697"/>
      <c r="I678" s="695">
        <v>179.05</v>
      </c>
      <c r="J678" s="696"/>
      <c r="K678" s="697"/>
      <c r="L678" s="698">
        <v>35.81</v>
      </c>
      <c r="M678" s="699"/>
    </row>
    <row r="679" spans="1:13" ht="13.8" thickBot="1">
      <c r="A679" s="690"/>
      <c r="B679" s="690"/>
      <c r="C679" s="691" t="s">
        <v>1017</v>
      </c>
      <c r="D679" s="695">
        <v>672.4</v>
      </c>
      <c r="E679" s="696"/>
      <c r="F679" s="696"/>
      <c r="G679" s="696"/>
      <c r="H679" s="697"/>
      <c r="I679" s="695">
        <v>155.19999999999999</v>
      </c>
      <c r="J679" s="696"/>
      <c r="K679" s="697"/>
      <c r="L679" s="698">
        <v>31.04</v>
      </c>
      <c r="M679" s="699"/>
    </row>
    <row r="680" spans="1:13" ht="13.8" thickBot="1">
      <c r="A680" s="690"/>
      <c r="B680" s="690"/>
      <c r="C680" s="691" t="s">
        <v>1018</v>
      </c>
      <c r="D680" s="695">
        <v>583.75</v>
      </c>
      <c r="E680" s="696"/>
      <c r="F680" s="696"/>
      <c r="G680" s="696"/>
      <c r="H680" s="697"/>
      <c r="I680" s="695">
        <v>134.69999999999999</v>
      </c>
      <c r="J680" s="696"/>
      <c r="K680" s="697"/>
      <c r="L680" s="698">
        <v>26.94</v>
      </c>
      <c r="M680" s="699"/>
    </row>
    <row r="681" spans="1:13" ht="13.8" thickBot="1">
      <c r="A681" s="690"/>
      <c r="B681" s="690"/>
      <c r="C681" s="691" t="s">
        <v>1019</v>
      </c>
      <c r="D681" s="695">
        <v>509.85</v>
      </c>
      <c r="E681" s="696"/>
      <c r="F681" s="696"/>
      <c r="G681" s="696"/>
      <c r="H681" s="697"/>
      <c r="I681" s="695">
        <v>117.65</v>
      </c>
      <c r="J681" s="696"/>
      <c r="K681" s="697"/>
      <c r="L681" s="698">
        <v>23.53</v>
      </c>
      <c r="M681" s="699"/>
    </row>
    <row r="682" spans="1:13" ht="13.8" thickBot="1">
      <c r="A682" s="700"/>
      <c r="B682" s="700"/>
      <c r="C682" s="691" t="s">
        <v>1020</v>
      </c>
      <c r="D682" s="695">
        <v>443.35</v>
      </c>
      <c r="E682" s="696"/>
      <c r="F682" s="696"/>
      <c r="G682" s="696"/>
      <c r="H682" s="697"/>
      <c r="I682" s="695">
        <v>102.3</v>
      </c>
      <c r="J682" s="696"/>
      <c r="K682" s="697"/>
      <c r="L682" s="698">
        <v>20.46</v>
      </c>
      <c r="M682" s="701"/>
    </row>
    <row r="683" spans="1:13" ht="34.799999999999997" thickBot="1">
      <c r="A683" s="702">
        <v>2</v>
      </c>
      <c r="B683" s="688" t="s">
        <v>1021</v>
      </c>
      <c r="C683" s="703">
        <v>195.96</v>
      </c>
      <c r="D683" s="704"/>
      <c r="E683" s="704"/>
      <c r="F683" s="704"/>
      <c r="G683" s="704"/>
      <c r="H683" s="704"/>
      <c r="I683" s="704"/>
      <c r="J683" s="704"/>
      <c r="K683" s="704"/>
      <c r="L683" s="705"/>
      <c r="M683" s="706" t="s">
        <v>1002</v>
      </c>
    </row>
    <row r="684" spans="1:13" ht="23.4" thickBot="1">
      <c r="A684" s="702">
        <v>3</v>
      </c>
      <c r="B684" s="688" t="s">
        <v>1022</v>
      </c>
      <c r="C684" s="707" t="s">
        <v>1023</v>
      </c>
      <c r="D684" s="708"/>
      <c r="E684" s="708"/>
      <c r="F684" s="708"/>
      <c r="G684" s="708"/>
      <c r="H684" s="708"/>
      <c r="I684" s="708"/>
      <c r="J684" s="708"/>
      <c r="K684" s="708"/>
      <c r="L684" s="709"/>
      <c r="M684" s="706" t="s">
        <v>369</v>
      </c>
    </row>
    <row r="685" spans="1:13" ht="13.8" thickBot="1">
      <c r="A685" s="687" t="s">
        <v>1024</v>
      </c>
      <c r="B685" s="687" t="s">
        <v>1025</v>
      </c>
      <c r="C685" s="684" t="s">
        <v>1026</v>
      </c>
      <c r="D685" s="685"/>
      <c r="E685" s="685"/>
      <c r="F685" s="686"/>
      <c r="G685" s="684" t="s">
        <v>1027</v>
      </c>
      <c r="H685" s="685"/>
      <c r="I685" s="685"/>
      <c r="J685" s="685"/>
      <c r="K685" s="685"/>
      <c r="L685" s="686"/>
      <c r="M685" s="689" t="s">
        <v>1028</v>
      </c>
    </row>
    <row r="686" spans="1:13" ht="13.8" thickBot="1">
      <c r="A686" s="690"/>
      <c r="B686" s="690"/>
      <c r="C686" s="707" t="s">
        <v>1029</v>
      </c>
      <c r="D686" s="708"/>
      <c r="E686" s="708"/>
      <c r="F686" s="709"/>
      <c r="G686" s="710">
        <v>73.38</v>
      </c>
      <c r="H686" s="711"/>
      <c r="I686" s="711"/>
      <c r="J686" s="711"/>
      <c r="K686" s="711"/>
      <c r="L686" s="712"/>
      <c r="M686" s="699"/>
    </row>
    <row r="687" spans="1:13" ht="13.8" thickBot="1">
      <c r="A687" s="690"/>
      <c r="B687" s="690"/>
      <c r="C687" s="707" t="s">
        <v>1013</v>
      </c>
      <c r="D687" s="708"/>
      <c r="E687" s="708"/>
      <c r="F687" s="709"/>
      <c r="G687" s="710">
        <v>62.37</v>
      </c>
      <c r="H687" s="711"/>
      <c r="I687" s="711"/>
      <c r="J687" s="711"/>
      <c r="K687" s="711"/>
      <c r="L687" s="712"/>
      <c r="M687" s="699"/>
    </row>
    <row r="688" spans="1:13" ht="13.8" thickBot="1">
      <c r="A688" s="690"/>
      <c r="B688" s="690"/>
      <c r="C688" s="707" t="s">
        <v>1014</v>
      </c>
      <c r="D688" s="708"/>
      <c r="E688" s="708"/>
      <c r="F688" s="709"/>
      <c r="G688" s="710">
        <v>53.2</v>
      </c>
      <c r="H688" s="711"/>
      <c r="I688" s="711"/>
      <c r="J688" s="711"/>
      <c r="K688" s="711"/>
      <c r="L688" s="712"/>
      <c r="M688" s="699"/>
    </row>
    <row r="689" spans="1:13" ht="13.8" thickBot="1">
      <c r="A689" s="690"/>
      <c r="B689" s="690"/>
      <c r="C689" s="707" t="s">
        <v>1015</v>
      </c>
      <c r="D689" s="708"/>
      <c r="E689" s="708"/>
      <c r="F689" s="709"/>
      <c r="G689" s="710">
        <v>45.13</v>
      </c>
      <c r="H689" s="711"/>
      <c r="I689" s="711"/>
      <c r="J689" s="711"/>
      <c r="K689" s="711"/>
      <c r="L689" s="712"/>
      <c r="M689" s="699"/>
    </row>
    <row r="690" spans="1:13" ht="13.8" thickBot="1">
      <c r="A690" s="690"/>
      <c r="B690" s="690"/>
      <c r="C690" s="707" t="s">
        <v>1016</v>
      </c>
      <c r="D690" s="708"/>
      <c r="E690" s="708"/>
      <c r="F690" s="709"/>
      <c r="G690" s="710">
        <v>38.53</v>
      </c>
      <c r="H690" s="711"/>
      <c r="I690" s="711"/>
      <c r="J690" s="711"/>
      <c r="K690" s="711"/>
      <c r="L690" s="712"/>
      <c r="M690" s="699"/>
    </row>
    <row r="691" spans="1:13" ht="13.8" thickBot="1">
      <c r="A691" s="690"/>
      <c r="B691" s="690"/>
      <c r="C691" s="707" t="s">
        <v>1017</v>
      </c>
      <c r="D691" s="708"/>
      <c r="E691" s="708"/>
      <c r="F691" s="709"/>
      <c r="G691" s="710">
        <v>33.39</v>
      </c>
      <c r="H691" s="711"/>
      <c r="I691" s="711"/>
      <c r="J691" s="711"/>
      <c r="K691" s="711"/>
      <c r="L691" s="712"/>
      <c r="M691" s="699"/>
    </row>
    <row r="692" spans="1:13" ht="13.8" thickBot="1">
      <c r="A692" s="690"/>
      <c r="B692" s="690"/>
      <c r="C692" s="707" t="s">
        <v>1018</v>
      </c>
      <c r="D692" s="708"/>
      <c r="E692" s="708"/>
      <c r="F692" s="709"/>
      <c r="G692" s="707" t="s">
        <v>1030</v>
      </c>
      <c r="H692" s="708"/>
      <c r="I692" s="708"/>
      <c r="J692" s="708"/>
      <c r="K692" s="708"/>
      <c r="L692" s="709"/>
      <c r="M692" s="699"/>
    </row>
    <row r="693" spans="1:13" ht="13.8" thickBot="1">
      <c r="A693" s="700"/>
      <c r="B693" s="700"/>
      <c r="C693" s="707" t="s">
        <v>1019</v>
      </c>
      <c r="D693" s="708"/>
      <c r="E693" s="708"/>
      <c r="F693" s="709"/>
      <c r="G693" s="707" t="s">
        <v>1030</v>
      </c>
      <c r="H693" s="708"/>
      <c r="I693" s="708"/>
      <c r="J693" s="708"/>
      <c r="K693" s="708"/>
      <c r="L693" s="709"/>
      <c r="M693" s="701"/>
    </row>
    <row r="694" spans="1:13" ht="160.19999999999999" thickBot="1">
      <c r="A694" s="687" t="s">
        <v>1031</v>
      </c>
      <c r="B694" s="687" t="s">
        <v>1032</v>
      </c>
      <c r="C694" s="684" t="s">
        <v>379</v>
      </c>
      <c r="D694" s="685"/>
      <c r="E694" s="685"/>
      <c r="F694" s="686"/>
      <c r="G694" s="684" t="s">
        <v>1027</v>
      </c>
      <c r="H694" s="685"/>
      <c r="I694" s="685"/>
      <c r="J694" s="685"/>
      <c r="K694" s="685"/>
      <c r="L694" s="686"/>
      <c r="M694" s="706" t="s">
        <v>380</v>
      </c>
    </row>
    <row r="695" spans="1:13" ht="285.60000000000002" thickBot="1">
      <c r="A695" s="690"/>
      <c r="B695" s="690"/>
      <c r="C695" s="707" t="s">
        <v>1029</v>
      </c>
      <c r="D695" s="708"/>
      <c r="E695" s="708"/>
      <c r="F695" s="709"/>
      <c r="G695" s="710">
        <v>67.94</v>
      </c>
      <c r="H695" s="711"/>
      <c r="I695" s="711"/>
      <c r="J695" s="711"/>
      <c r="K695" s="711"/>
      <c r="L695" s="712"/>
      <c r="M695" s="713" t="s">
        <v>1033</v>
      </c>
    </row>
    <row r="696" spans="1:13" ht="13.8" thickBot="1">
      <c r="A696" s="690"/>
      <c r="B696" s="690"/>
      <c r="C696" s="707" t="s">
        <v>1013</v>
      </c>
      <c r="D696" s="708"/>
      <c r="E696" s="708"/>
      <c r="F696" s="709"/>
      <c r="G696" s="710">
        <v>57.75</v>
      </c>
      <c r="H696" s="711"/>
      <c r="I696" s="711"/>
      <c r="J696" s="711"/>
      <c r="K696" s="711"/>
      <c r="L696" s="712"/>
      <c r="M696" s="714"/>
    </row>
    <row r="697" spans="1:13" ht="13.8" thickBot="1">
      <c r="A697" s="690"/>
      <c r="B697" s="690"/>
      <c r="C697" s="707" t="s">
        <v>1014</v>
      </c>
      <c r="D697" s="708"/>
      <c r="E697" s="708"/>
      <c r="F697" s="709"/>
      <c r="G697" s="710">
        <v>49.26</v>
      </c>
      <c r="H697" s="711"/>
      <c r="I697" s="711"/>
      <c r="J697" s="711"/>
      <c r="K697" s="711"/>
      <c r="L697" s="712"/>
      <c r="M697" s="714"/>
    </row>
    <row r="698" spans="1:13" ht="13.8" thickBot="1">
      <c r="A698" s="690"/>
      <c r="B698" s="690"/>
      <c r="C698" s="707" t="s">
        <v>1015</v>
      </c>
      <c r="D698" s="708"/>
      <c r="E698" s="708"/>
      <c r="F698" s="709"/>
      <c r="G698" s="710">
        <v>41.79</v>
      </c>
      <c r="H698" s="711"/>
      <c r="I698" s="711"/>
      <c r="J698" s="711"/>
      <c r="K698" s="711"/>
      <c r="L698" s="712"/>
      <c r="M698" s="714"/>
    </row>
    <row r="699" spans="1:13" ht="13.8" thickBot="1">
      <c r="A699" s="690"/>
      <c r="B699" s="690"/>
      <c r="C699" s="707" t="s">
        <v>1016</v>
      </c>
      <c r="D699" s="708"/>
      <c r="E699" s="708"/>
      <c r="F699" s="709"/>
      <c r="G699" s="710">
        <v>35.67</v>
      </c>
      <c r="H699" s="711"/>
      <c r="I699" s="711"/>
      <c r="J699" s="711"/>
      <c r="K699" s="711"/>
      <c r="L699" s="712"/>
      <c r="M699" s="714"/>
    </row>
    <row r="700" spans="1:13" ht="13.8" thickBot="1">
      <c r="A700" s="690"/>
      <c r="B700" s="690"/>
      <c r="C700" s="707" t="s">
        <v>1017</v>
      </c>
      <c r="D700" s="708"/>
      <c r="E700" s="708"/>
      <c r="F700" s="709"/>
      <c r="G700" s="707">
        <v>30.91</v>
      </c>
      <c r="H700" s="708"/>
      <c r="I700" s="708"/>
      <c r="J700" s="708"/>
      <c r="K700" s="708"/>
      <c r="L700" s="709"/>
      <c r="M700" s="714"/>
    </row>
    <row r="701" spans="1:13" ht="91.8" thickBot="1">
      <c r="A701" s="700"/>
      <c r="B701" s="700"/>
      <c r="C701" s="684" t="s">
        <v>1034</v>
      </c>
      <c r="D701" s="685"/>
      <c r="E701" s="685"/>
      <c r="F701" s="685"/>
      <c r="G701" s="685"/>
      <c r="H701" s="685"/>
      <c r="I701" s="685"/>
      <c r="J701" s="685"/>
      <c r="K701" s="685"/>
      <c r="L701" s="686"/>
      <c r="M701" s="706" t="s">
        <v>1035</v>
      </c>
    </row>
    <row r="702" spans="1:13">
      <c r="A702" s="687" t="s">
        <v>1036</v>
      </c>
      <c r="B702" s="687" t="s">
        <v>1037</v>
      </c>
      <c r="C702" s="715" t="s">
        <v>372</v>
      </c>
      <c r="D702" s="716"/>
      <c r="E702" s="717"/>
      <c r="F702" s="715" t="s">
        <v>1038</v>
      </c>
      <c r="G702" s="716"/>
      <c r="H702" s="716"/>
      <c r="I702" s="716"/>
      <c r="J702" s="717"/>
      <c r="K702" s="715" t="s">
        <v>1039</v>
      </c>
      <c r="L702" s="717"/>
      <c r="M702" s="689" t="s">
        <v>1040</v>
      </c>
    </row>
    <row r="703" spans="1:13" ht="13.8" thickBot="1">
      <c r="A703" s="690"/>
      <c r="B703" s="690"/>
      <c r="C703" s="718"/>
      <c r="D703" s="719"/>
      <c r="E703" s="720"/>
      <c r="F703" s="718"/>
      <c r="G703" s="719"/>
      <c r="H703" s="719"/>
      <c r="I703" s="719"/>
      <c r="J703" s="720"/>
      <c r="K703" s="718"/>
      <c r="L703" s="720"/>
      <c r="M703" s="699"/>
    </row>
    <row r="704" spans="1:13" ht="13.8" thickBot="1">
      <c r="A704" s="690"/>
      <c r="B704" s="690"/>
      <c r="C704" s="707" t="s">
        <v>1013</v>
      </c>
      <c r="D704" s="708"/>
      <c r="E704" s="709"/>
      <c r="F704" s="707">
        <v>1.82</v>
      </c>
      <c r="G704" s="708"/>
      <c r="H704" s="708"/>
      <c r="I704" s="708"/>
      <c r="J704" s="709"/>
      <c r="K704" s="710">
        <v>0.08</v>
      </c>
      <c r="L704" s="712"/>
      <c r="M704" s="699"/>
    </row>
    <row r="705" spans="1:13" ht="13.8" thickBot="1">
      <c r="A705" s="690"/>
      <c r="B705" s="690"/>
      <c r="C705" s="707" t="s">
        <v>1014</v>
      </c>
      <c r="D705" s="708"/>
      <c r="E705" s="709"/>
      <c r="F705" s="707">
        <v>4.4400000000000004</v>
      </c>
      <c r="G705" s="708"/>
      <c r="H705" s="708"/>
      <c r="I705" s="708"/>
      <c r="J705" s="709"/>
      <c r="K705" s="710">
        <v>0.2</v>
      </c>
      <c r="L705" s="712"/>
      <c r="M705" s="699"/>
    </row>
    <row r="706" spans="1:13" ht="13.8" thickBot="1">
      <c r="A706" s="690"/>
      <c r="B706" s="690"/>
      <c r="C706" s="707" t="s">
        <v>1015</v>
      </c>
      <c r="D706" s="708"/>
      <c r="E706" s="709"/>
      <c r="F706" s="707">
        <v>9</v>
      </c>
      <c r="G706" s="708"/>
      <c r="H706" s="708"/>
      <c r="I706" s="708"/>
      <c r="J706" s="709"/>
      <c r="K706" s="710">
        <v>0.41</v>
      </c>
      <c r="L706" s="712"/>
      <c r="M706" s="699"/>
    </row>
    <row r="707" spans="1:13" ht="13.8" thickBot="1">
      <c r="A707" s="690"/>
      <c r="B707" s="690"/>
      <c r="C707" s="707" t="s">
        <v>1016</v>
      </c>
      <c r="D707" s="708"/>
      <c r="E707" s="709"/>
      <c r="F707" s="707">
        <v>15.02</v>
      </c>
      <c r="G707" s="708"/>
      <c r="H707" s="708"/>
      <c r="I707" s="708"/>
      <c r="J707" s="709"/>
      <c r="K707" s="710">
        <v>0.69</v>
      </c>
      <c r="L707" s="712"/>
      <c r="M707" s="699"/>
    </row>
    <row r="708" spans="1:13" ht="13.8" thickBot="1">
      <c r="A708" s="700"/>
      <c r="B708" s="700"/>
      <c r="C708" s="707" t="s">
        <v>1017</v>
      </c>
      <c r="D708" s="708"/>
      <c r="E708" s="709"/>
      <c r="F708" s="707">
        <v>15.66</v>
      </c>
      <c r="G708" s="708"/>
      <c r="H708" s="708"/>
      <c r="I708" s="708"/>
      <c r="J708" s="709"/>
      <c r="K708" s="710">
        <v>0.72</v>
      </c>
      <c r="L708" s="712"/>
      <c r="M708" s="701"/>
    </row>
    <row r="709" spans="1:13" ht="16.2" thickBot="1">
      <c r="A709" s="721"/>
      <c r="B709" s="722"/>
      <c r="C709" s="723"/>
      <c r="D709" s="724"/>
      <c r="E709" s="724"/>
      <c r="F709" s="724"/>
      <c r="G709" s="724"/>
      <c r="H709" s="724"/>
      <c r="I709" s="724"/>
      <c r="J709" s="724"/>
      <c r="K709" s="724"/>
      <c r="L709" s="725"/>
      <c r="M709" s="726"/>
    </row>
    <row r="710" spans="1:13" ht="194.4" thickBot="1">
      <c r="A710" s="687">
        <v>5</v>
      </c>
      <c r="B710" s="687" t="s">
        <v>1041</v>
      </c>
      <c r="C710" s="707" t="s">
        <v>1042</v>
      </c>
      <c r="D710" s="708"/>
      <c r="E710" s="708"/>
      <c r="F710" s="708"/>
      <c r="G710" s="708"/>
      <c r="H710" s="708"/>
      <c r="I710" s="709"/>
      <c r="J710" s="710">
        <v>67.94</v>
      </c>
      <c r="K710" s="711"/>
      <c r="L710" s="712"/>
      <c r="M710" s="706" t="s">
        <v>1043</v>
      </c>
    </row>
    <row r="711" spans="1:13" ht="13.8" thickBot="1">
      <c r="A711" s="690"/>
      <c r="B711" s="690"/>
      <c r="C711" s="707" t="s">
        <v>1045</v>
      </c>
      <c r="D711" s="708"/>
      <c r="E711" s="708"/>
      <c r="F711" s="708"/>
      <c r="G711" s="708"/>
      <c r="H711" s="708"/>
      <c r="I711" s="709"/>
      <c r="J711" s="710">
        <v>63.83</v>
      </c>
      <c r="K711" s="711"/>
      <c r="L711" s="712"/>
      <c r="M711" s="713" t="s">
        <v>1044</v>
      </c>
    </row>
    <row r="712" spans="1:13" ht="13.8" thickBot="1">
      <c r="A712" s="690"/>
      <c r="B712" s="690"/>
      <c r="C712" s="707" t="s">
        <v>1046</v>
      </c>
      <c r="D712" s="708"/>
      <c r="E712" s="708"/>
      <c r="F712" s="708"/>
      <c r="G712" s="708"/>
      <c r="H712" s="708"/>
      <c r="I712" s="709"/>
      <c r="J712" s="710">
        <v>51.26</v>
      </c>
      <c r="K712" s="711"/>
      <c r="L712" s="712"/>
      <c r="M712" s="714"/>
    </row>
    <row r="713" spans="1:13" ht="13.8" thickBot="1">
      <c r="A713" s="690"/>
      <c r="B713" s="690"/>
      <c r="C713" s="707" t="s">
        <v>1047</v>
      </c>
      <c r="D713" s="708"/>
      <c r="E713" s="708"/>
      <c r="F713" s="708"/>
      <c r="G713" s="708"/>
      <c r="H713" s="708"/>
      <c r="I713" s="709"/>
      <c r="J713" s="710">
        <v>40.479999999999997</v>
      </c>
      <c r="K713" s="711"/>
      <c r="L713" s="712"/>
      <c r="M713" s="714"/>
    </row>
    <row r="714" spans="1:13" ht="13.8" thickBot="1">
      <c r="A714" s="690"/>
      <c r="B714" s="690"/>
      <c r="C714" s="707" t="s">
        <v>1048</v>
      </c>
      <c r="D714" s="708"/>
      <c r="E714" s="708"/>
      <c r="F714" s="708"/>
      <c r="G714" s="708"/>
      <c r="H714" s="708"/>
      <c r="I714" s="709"/>
      <c r="J714" s="710">
        <v>34.07</v>
      </c>
      <c r="K714" s="711"/>
      <c r="L714" s="712"/>
      <c r="M714" s="714"/>
    </row>
    <row r="715" spans="1:13" ht="13.8" thickBot="1">
      <c r="A715" s="690"/>
      <c r="B715" s="690"/>
      <c r="C715" s="707" t="s">
        <v>1049</v>
      </c>
      <c r="D715" s="708"/>
      <c r="E715" s="708"/>
      <c r="F715" s="708"/>
      <c r="G715" s="708"/>
      <c r="H715" s="708"/>
      <c r="I715" s="709"/>
      <c r="J715" s="710">
        <v>28.47</v>
      </c>
      <c r="K715" s="711"/>
      <c r="L715" s="712"/>
      <c r="M715" s="714"/>
    </row>
    <row r="716" spans="1:13" ht="13.8" thickBot="1">
      <c r="A716" s="690"/>
      <c r="B716" s="690"/>
      <c r="C716" s="707" t="s">
        <v>1050</v>
      </c>
      <c r="D716" s="708"/>
      <c r="E716" s="708"/>
      <c r="F716" s="708"/>
      <c r="G716" s="708"/>
      <c r="H716" s="708"/>
      <c r="I716" s="709"/>
      <c r="J716" s="710">
        <v>23.9</v>
      </c>
      <c r="K716" s="711"/>
      <c r="L716" s="712"/>
      <c r="M716" s="714"/>
    </row>
    <row r="717" spans="1:13" ht="13.8" thickBot="1">
      <c r="A717" s="700"/>
      <c r="B717" s="700"/>
      <c r="C717" s="707" t="s">
        <v>1051</v>
      </c>
      <c r="D717" s="708"/>
      <c r="E717" s="708"/>
      <c r="F717" s="708"/>
      <c r="G717" s="708"/>
      <c r="H717" s="708"/>
      <c r="I717" s="709"/>
      <c r="J717" s="710">
        <v>19.96</v>
      </c>
      <c r="K717" s="711"/>
      <c r="L717" s="712"/>
      <c r="M717" s="714"/>
    </row>
    <row r="718" spans="1:13" ht="79.8">
      <c r="A718" s="687">
        <v>6</v>
      </c>
      <c r="B718" s="687" t="s">
        <v>1052</v>
      </c>
      <c r="C718" s="727" t="s">
        <v>1053</v>
      </c>
      <c r="D718" s="728"/>
      <c r="E718" s="728"/>
      <c r="F718" s="728"/>
      <c r="G718" s="728"/>
      <c r="H718" s="728"/>
      <c r="I718" s="728"/>
      <c r="J718" s="728"/>
      <c r="K718" s="728"/>
      <c r="L718" s="729"/>
      <c r="M718" s="706" t="s">
        <v>407</v>
      </c>
    </row>
    <row r="719" spans="1:13" ht="171">
      <c r="A719" s="690"/>
      <c r="B719" s="690"/>
      <c r="C719" s="730"/>
      <c r="D719" s="731"/>
      <c r="E719" s="731"/>
      <c r="F719" s="731"/>
      <c r="G719" s="731"/>
      <c r="H719" s="731"/>
      <c r="I719" s="731"/>
      <c r="J719" s="731"/>
      <c r="K719" s="731"/>
      <c r="L719" s="732"/>
      <c r="M719" s="713" t="s">
        <v>1054</v>
      </c>
    </row>
    <row r="720" spans="1:13" ht="79.8">
      <c r="A720" s="690"/>
      <c r="B720" s="690"/>
      <c r="C720" s="730"/>
      <c r="D720" s="731"/>
      <c r="E720" s="731"/>
      <c r="F720" s="731"/>
      <c r="G720" s="731"/>
      <c r="H720" s="731"/>
      <c r="I720" s="731"/>
      <c r="J720" s="731"/>
      <c r="K720" s="731"/>
      <c r="L720" s="732"/>
      <c r="M720" s="713" t="s">
        <v>1055</v>
      </c>
    </row>
    <row r="721" spans="1:13" ht="34.799999999999997" thickBot="1">
      <c r="A721" s="700"/>
      <c r="B721" s="700"/>
      <c r="C721" s="733"/>
      <c r="D721" s="734"/>
      <c r="E721" s="734"/>
      <c r="F721" s="734"/>
      <c r="G721" s="734"/>
      <c r="H721" s="734"/>
      <c r="I721" s="734"/>
      <c r="J721" s="734"/>
      <c r="K721" s="734"/>
      <c r="L721" s="735"/>
      <c r="M721" s="736" t="s">
        <v>1056</v>
      </c>
    </row>
    <row r="722" spans="1:13" ht="34.200000000000003">
      <c r="A722" s="687">
        <v>7</v>
      </c>
      <c r="B722" s="687" t="s">
        <v>1057</v>
      </c>
      <c r="C722" s="737">
        <v>1.7000000000000001E-2</v>
      </c>
      <c r="D722" s="738"/>
      <c r="E722" s="738"/>
      <c r="F722" s="738"/>
      <c r="G722" s="738"/>
      <c r="H722" s="738"/>
      <c r="I722" s="738"/>
      <c r="J722" s="738"/>
      <c r="K722" s="738"/>
      <c r="L722" s="739"/>
      <c r="M722" s="706" t="s">
        <v>1058</v>
      </c>
    </row>
    <row r="723" spans="1:13" ht="137.4" thickBot="1">
      <c r="A723" s="700"/>
      <c r="B723" s="700"/>
      <c r="C723" s="740"/>
      <c r="D723" s="741"/>
      <c r="E723" s="741"/>
      <c r="F723" s="741"/>
      <c r="G723" s="741"/>
      <c r="H723" s="741"/>
      <c r="I723" s="741"/>
      <c r="J723" s="741"/>
      <c r="K723" s="741"/>
      <c r="L723" s="742"/>
      <c r="M723" s="713" t="s">
        <v>1059</v>
      </c>
    </row>
    <row r="724" spans="1:13" ht="79.8">
      <c r="A724" s="687">
        <v>8</v>
      </c>
      <c r="B724" s="687" t="s">
        <v>1060</v>
      </c>
      <c r="C724" s="727" t="s">
        <v>1061</v>
      </c>
      <c r="D724" s="728"/>
      <c r="E724" s="728"/>
      <c r="F724" s="728"/>
      <c r="G724" s="728"/>
      <c r="H724" s="728"/>
      <c r="I724" s="728"/>
      <c r="J724" s="728"/>
      <c r="K724" s="728"/>
      <c r="L724" s="729"/>
      <c r="M724" s="706" t="s">
        <v>1063</v>
      </c>
    </row>
    <row r="725" spans="1:13" ht="285">
      <c r="A725" s="690"/>
      <c r="B725" s="690"/>
      <c r="C725" s="730" t="s">
        <v>1062</v>
      </c>
      <c r="D725" s="731"/>
      <c r="E725" s="731"/>
      <c r="F725" s="731"/>
      <c r="G725" s="731"/>
      <c r="H725" s="731"/>
      <c r="I725" s="731"/>
      <c r="J725" s="731"/>
      <c r="K725" s="731"/>
      <c r="L725" s="732"/>
      <c r="M725" s="713" t="s">
        <v>1064</v>
      </c>
    </row>
    <row r="726" spans="1:13" ht="13.8" thickBot="1">
      <c r="A726" s="700"/>
      <c r="B726" s="700"/>
      <c r="C726" s="733" t="s">
        <v>1002</v>
      </c>
      <c r="D726" s="734"/>
      <c r="E726" s="734"/>
      <c r="F726" s="734"/>
      <c r="G726" s="734"/>
      <c r="H726" s="734"/>
      <c r="I726" s="734"/>
      <c r="J726" s="734"/>
      <c r="K726" s="734"/>
      <c r="L726" s="735"/>
      <c r="M726" s="714"/>
    </row>
    <row r="727" spans="1:13">
      <c r="A727" s="687">
        <v>9</v>
      </c>
      <c r="B727" s="687" t="s">
        <v>1065</v>
      </c>
      <c r="C727" s="727" t="s">
        <v>1066</v>
      </c>
      <c r="D727" s="728"/>
      <c r="E727" s="728"/>
      <c r="F727" s="728"/>
      <c r="G727" s="728"/>
      <c r="H727" s="728"/>
      <c r="I727" s="728"/>
      <c r="J727" s="728"/>
      <c r="K727" s="728"/>
      <c r="L727" s="729"/>
      <c r="M727" s="689" t="s">
        <v>1068</v>
      </c>
    </row>
    <row r="728" spans="1:13" ht="13.8" thickBot="1">
      <c r="A728" s="700"/>
      <c r="B728" s="700"/>
      <c r="C728" s="733" t="s">
        <v>1067</v>
      </c>
      <c r="D728" s="734"/>
      <c r="E728" s="734"/>
      <c r="F728" s="734"/>
      <c r="G728" s="734"/>
      <c r="H728" s="734"/>
      <c r="I728" s="734"/>
      <c r="J728" s="734"/>
      <c r="K728" s="734"/>
      <c r="L728" s="735"/>
      <c r="M728" s="701"/>
    </row>
    <row r="729" spans="1:13" ht="68.400000000000006">
      <c r="A729" s="687">
        <v>10</v>
      </c>
      <c r="B729" s="743" t="s">
        <v>1069</v>
      </c>
      <c r="C729" s="715" t="s">
        <v>1070</v>
      </c>
      <c r="D729" s="717"/>
      <c r="E729" s="727" t="s">
        <v>1071</v>
      </c>
      <c r="F729" s="728"/>
      <c r="G729" s="729"/>
      <c r="H729" s="727" t="s">
        <v>1072</v>
      </c>
      <c r="I729" s="728"/>
      <c r="J729" s="728"/>
      <c r="K729" s="729"/>
      <c r="L729" s="689" t="s">
        <v>1073</v>
      </c>
      <c r="M729" s="706" t="s">
        <v>1074</v>
      </c>
    </row>
    <row r="730" spans="1:13" ht="57.6" thickBot="1">
      <c r="A730" s="690"/>
      <c r="B730" s="713" t="s">
        <v>1002</v>
      </c>
      <c r="C730" s="718"/>
      <c r="D730" s="720"/>
      <c r="E730" s="733"/>
      <c r="F730" s="734"/>
      <c r="G730" s="735"/>
      <c r="H730" s="744">
        <v>5.8500000000000003E-2</v>
      </c>
      <c r="I730" s="745"/>
      <c r="J730" s="745"/>
      <c r="K730" s="746"/>
      <c r="L730" s="701"/>
      <c r="M730" s="713" t="s">
        <v>1075</v>
      </c>
    </row>
    <row r="731" spans="1:13" ht="46.2" thickBot="1">
      <c r="A731" s="690"/>
      <c r="B731" s="714"/>
      <c r="C731" s="684" t="s">
        <v>1077</v>
      </c>
      <c r="D731" s="686"/>
      <c r="E731" s="707" t="s">
        <v>1078</v>
      </c>
      <c r="F731" s="708"/>
      <c r="G731" s="709"/>
      <c r="H731" s="707" t="s">
        <v>1079</v>
      </c>
      <c r="I731" s="708"/>
      <c r="J731" s="708"/>
      <c r="K731" s="709"/>
      <c r="L731" s="691" t="s">
        <v>1073</v>
      </c>
      <c r="M731" s="713" t="s">
        <v>1074</v>
      </c>
    </row>
    <row r="732" spans="1:13" ht="102.6">
      <c r="A732" s="690"/>
      <c r="B732" s="714"/>
      <c r="C732" s="715" t="s">
        <v>1080</v>
      </c>
      <c r="D732" s="717"/>
      <c r="E732" s="727" t="s">
        <v>1081</v>
      </c>
      <c r="F732" s="728"/>
      <c r="G732" s="729"/>
      <c r="H732" s="727" t="s">
        <v>1072</v>
      </c>
      <c r="I732" s="728"/>
      <c r="J732" s="728"/>
      <c r="K732" s="729"/>
      <c r="L732" s="687" t="s">
        <v>1002</v>
      </c>
      <c r="M732" s="713" t="s">
        <v>1076</v>
      </c>
    </row>
    <row r="733" spans="1:13" ht="13.8" thickBot="1">
      <c r="A733" s="690"/>
      <c r="B733" s="714"/>
      <c r="C733" s="718"/>
      <c r="D733" s="720"/>
      <c r="E733" s="733"/>
      <c r="F733" s="734"/>
      <c r="G733" s="735"/>
      <c r="H733" s="747">
        <v>0.42</v>
      </c>
      <c r="I733" s="748"/>
      <c r="J733" s="748"/>
      <c r="K733" s="749"/>
      <c r="L733" s="700"/>
      <c r="M733" s="714"/>
    </row>
    <row r="734" spans="1:13">
      <c r="A734" s="690"/>
      <c r="B734" s="714"/>
      <c r="C734" s="715" t="s">
        <v>1082</v>
      </c>
      <c r="D734" s="717"/>
      <c r="E734" s="727" t="s">
        <v>1083</v>
      </c>
      <c r="F734" s="728"/>
      <c r="G734" s="729"/>
      <c r="H734" s="727" t="s">
        <v>1072</v>
      </c>
      <c r="I734" s="728"/>
      <c r="J734" s="728"/>
      <c r="K734" s="729"/>
      <c r="L734" s="689" t="s">
        <v>1002</v>
      </c>
      <c r="M734" s="714"/>
    </row>
    <row r="735" spans="1:13" ht="13.8" thickBot="1">
      <c r="A735" s="690"/>
      <c r="B735" s="750"/>
      <c r="C735" s="718"/>
      <c r="D735" s="720"/>
      <c r="E735" s="733" t="s">
        <v>1002</v>
      </c>
      <c r="F735" s="734"/>
      <c r="G735" s="735"/>
      <c r="H735" s="747">
        <v>0.52</v>
      </c>
      <c r="I735" s="748"/>
      <c r="J735" s="748"/>
      <c r="K735" s="749"/>
      <c r="L735" s="701"/>
      <c r="M735" s="714"/>
    </row>
    <row r="736" spans="1:13" ht="23.4" thickBot="1">
      <c r="A736" s="700"/>
      <c r="B736" s="688" t="s">
        <v>1084</v>
      </c>
      <c r="C736" s="751">
        <v>33363</v>
      </c>
      <c r="D736" s="752"/>
      <c r="E736" s="752"/>
      <c r="F736" s="752"/>
      <c r="G736" s="752"/>
      <c r="H736" s="752"/>
      <c r="I736" s="752"/>
      <c r="J736" s="752"/>
      <c r="K736" s="752"/>
      <c r="L736" s="753"/>
      <c r="M736" s="714"/>
    </row>
    <row r="737" spans="1:13">
      <c r="A737" s="687">
        <v>11</v>
      </c>
      <c r="B737" s="687" t="s">
        <v>1085</v>
      </c>
      <c r="C737" s="727" t="s">
        <v>1086</v>
      </c>
      <c r="D737" s="728"/>
      <c r="E737" s="728"/>
      <c r="F737" s="728"/>
      <c r="G737" s="728"/>
      <c r="H737" s="728"/>
      <c r="I737" s="728"/>
      <c r="J737" s="728"/>
      <c r="K737" s="728"/>
      <c r="L737" s="729"/>
      <c r="M737" s="689" t="s">
        <v>1088</v>
      </c>
    </row>
    <row r="738" spans="1:13" ht="13.8" thickBot="1">
      <c r="A738" s="700"/>
      <c r="B738" s="700"/>
      <c r="C738" s="754" t="s">
        <v>1087</v>
      </c>
      <c r="D738" s="755"/>
      <c r="E738" s="755"/>
      <c r="F738" s="755"/>
      <c r="G738" s="755"/>
      <c r="H738" s="755"/>
      <c r="I738" s="755"/>
      <c r="J738" s="755"/>
      <c r="K738" s="755"/>
      <c r="L738" s="756"/>
      <c r="M738" s="701"/>
    </row>
    <row r="739" spans="1:13">
      <c r="A739" s="687">
        <v>12</v>
      </c>
      <c r="B739" s="743" t="s">
        <v>451</v>
      </c>
      <c r="C739" s="757">
        <v>0.1265</v>
      </c>
      <c r="D739" s="758"/>
      <c r="E739" s="758"/>
      <c r="F739" s="758"/>
      <c r="G739" s="758"/>
      <c r="H739" s="758"/>
      <c r="I739" s="758"/>
      <c r="J739" s="758"/>
      <c r="K739" s="758"/>
      <c r="L739" s="759"/>
      <c r="M739" s="689" t="s">
        <v>1090</v>
      </c>
    </row>
    <row r="740" spans="1:13">
      <c r="A740" s="690"/>
      <c r="B740" s="743" t="s">
        <v>452</v>
      </c>
      <c r="C740" s="760">
        <v>6.0000000000000001E-3</v>
      </c>
      <c r="D740" s="761"/>
      <c r="E740" s="761"/>
      <c r="F740" s="761"/>
      <c r="G740" s="761"/>
      <c r="H740" s="761"/>
      <c r="I740" s="761"/>
      <c r="J740" s="761"/>
      <c r="K740" s="761"/>
      <c r="L740" s="762"/>
      <c r="M740" s="699"/>
    </row>
    <row r="741" spans="1:13" ht="13.8" thickBot="1">
      <c r="A741" s="700"/>
      <c r="B741" s="688" t="s">
        <v>1089</v>
      </c>
      <c r="C741" s="744">
        <v>0.17899999999999999</v>
      </c>
      <c r="D741" s="745"/>
      <c r="E741" s="745"/>
      <c r="F741" s="745"/>
      <c r="G741" s="745"/>
      <c r="H741" s="745"/>
      <c r="I741" s="745"/>
      <c r="J741" s="745"/>
      <c r="K741" s="745"/>
      <c r="L741" s="746"/>
      <c r="M741" s="699"/>
    </row>
    <row r="742" spans="1:13" ht="15.6">
      <c r="A742" s="763"/>
      <c r="B742" s="763"/>
      <c r="C742" s="763"/>
      <c r="D742" s="763"/>
      <c r="E742" s="764"/>
      <c r="F742" s="764"/>
      <c r="G742" s="763"/>
      <c r="H742" s="763"/>
      <c r="I742" s="763"/>
      <c r="J742" s="764"/>
      <c r="K742" s="764"/>
      <c r="L742" s="763"/>
      <c r="M742" s="763"/>
    </row>
    <row r="743" spans="1:13" ht="15.6">
      <c r="A743" s="763"/>
      <c r="B743" s="763"/>
      <c r="C743" s="763"/>
      <c r="D743" s="763"/>
      <c r="E743" s="763"/>
      <c r="F743" s="763"/>
      <c r="G743" s="763"/>
      <c r="H743" s="763"/>
      <c r="I743" s="763"/>
      <c r="J743" s="763"/>
      <c r="K743" s="763"/>
      <c r="L743" s="763"/>
      <c r="M743" s="763"/>
    </row>
    <row r="746" spans="1:13">
      <c r="A746" s="647">
        <v>41625</v>
      </c>
    </row>
    <row r="748" spans="1:13">
      <c r="A748" s="520" t="s">
        <v>963</v>
      </c>
    </row>
    <row r="749" spans="1:13">
      <c r="A749" s="513" t="s">
        <v>1093</v>
      </c>
    </row>
    <row r="750" spans="1:13">
      <c r="A750" s="513" t="s">
        <v>1094</v>
      </c>
    </row>
    <row r="751" spans="1:13">
      <c r="A751" s="513" t="s">
        <v>1095</v>
      </c>
    </row>
    <row r="752" spans="1:13">
      <c r="A752" s="513" t="s">
        <v>1096</v>
      </c>
    </row>
    <row r="753" spans="1:14">
      <c r="A753" s="660" t="s">
        <v>818</v>
      </c>
    </row>
    <row r="754" spans="1:14">
      <c r="A754" s="515"/>
    </row>
    <row r="755" spans="1:14">
      <c r="A755" s="660" t="s">
        <v>1097</v>
      </c>
    </row>
    <row r="756" spans="1:14">
      <c r="A756" s="660" t="s">
        <v>1098</v>
      </c>
    </row>
    <row r="757" spans="1:14">
      <c r="A757" s="660" t="s">
        <v>1099</v>
      </c>
    </row>
    <row r="758" spans="1:14">
      <c r="A758" s="660" t="s">
        <v>1100</v>
      </c>
    </row>
    <row r="759" spans="1:14">
      <c r="A759" s="515"/>
    </row>
    <row r="760" spans="1:14">
      <c r="A760" s="660" t="s">
        <v>1101</v>
      </c>
      <c r="K760" s="229">
        <v>1.39</v>
      </c>
      <c r="L760" s="229">
        <v>2.5299999999999998</v>
      </c>
      <c r="M760" s="229">
        <v>0.114785</v>
      </c>
      <c r="N760" s="229">
        <v>0.208427</v>
      </c>
    </row>
    <row r="761" spans="1:14">
      <c r="A761" s="660" t="s">
        <v>1102</v>
      </c>
    </row>
    <row r="762" spans="1:14">
      <c r="A762" s="515"/>
    </row>
    <row r="763" spans="1:14">
      <c r="A763" s="660" t="s">
        <v>1103</v>
      </c>
    </row>
    <row r="764" spans="1:14">
      <c r="A764" s="515"/>
    </row>
    <row r="765" spans="1:14">
      <c r="A765" s="660" t="s">
        <v>851</v>
      </c>
    </row>
    <row r="766" spans="1:14">
      <c r="A766" s="515" t="s">
        <v>950</v>
      </c>
    </row>
    <row r="767" spans="1:14">
      <c r="A767" s="515" t="s">
        <v>951</v>
      </c>
    </row>
    <row r="768" spans="1:14">
      <c r="A768" s="515" t="s">
        <v>1104</v>
      </c>
    </row>
    <row r="769" spans="1:1">
      <c r="A769" s="515"/>
    </row>
    <row r="770" spans="1:1">
      <c r="A770" s="515"/>
    </row>
    <row r="771" spans="1:1">
      <c r="A771" s="515"/>
    </row>
    <row r="772" spans="1:1">
      <c r="A772" s="661" t="s">
        <v>124</v>
      </c>
    </row>
    <row r="773" spans="1:1">
      <c r="A773" s="594" t="s">
        <v>886</v>
      </c>
    </row>
    <row r="774" spans="1:1">
      <c r="A774" s="594" t="s">
        <v>1105</v>
      </c>
    </row>
    <row r="775" spans="1:1">
      <c r="A775" s="594" t="s">
        <v>888</v>
      </c>
    </row>
    <row r="776" spans="1:1">
      <c r="A776" s="594" t="s">
        <v>1106</v>
      </c>
    </row>
    <row r="777" spans="1:1">
      <c r="A777" s="515"/>
    </row>
    <row r="778" spans="1:1">
      <c r="A778" s="515" t="s">
        <v>621</v>
      </c>
    </row>
    <row r="779" spans="1:1">
      <c r="A779" s="515"/>
    </row>
    <row r="780" spans="1:1">
      <c r="A780" s="515" t="s">
        <v>1107</v>
      </c>
    </row>
    <row r="781" spans="1:1">
      <c r="A781" s="515"/>
    </row>
    <row r="782" spans="1:1">
      <c r="A782" s="515" t="s">
        <v>907</v>
      </c>
    </row>
    <row r="783" spans="1:1">
      <c r="A783" s="515" t="s">
        <v>623</v>
      </c>
    </row>
    <row r="784" spans="1:1">
      <c r="A784" s="515"/>
    </row>
    <row r="785" spans="1:1">
      <c r="A785" s="647">
        <v>42005</v>
      </c>
    </row>
    <row r="787" spans="1:1" ht="15.6">
      <c r="A787" s="664" t="s">
        <v>1117</v>
      </c>
    </row>
    <row r="788" spans="1:1" ht="15.6">
      <c r="A788" s="664" t="s">
        <v>1118</v>
      </c>
    </row>
    <row r="789" spans="1:1">
      <c r="A789" s="765"/>
    </row>
    <row r="790" spans="1:1" ht="15.6">
      <c r="A790" s="664" t="s">
        <v>1119</v>
      </c>
    </row>
    <row r="791" spans="1:1">
      <c r="A791" s="600" t="s">
        <v>1120</v>
      </c>
    </row>
    <row r="792" spans="1:1">
      <c r="A792" s="766"/>
    </row>
    <row r="793" spans="1:1">
      <c r="A793" s="767" t="s">
        <v>1121</v>
      </c>
    </row>
    <row r="794" spans="1:1">
      <c r="A794" s="767" t="s">
        <v>1122</v>
      </c>
    </row>
    <row r="795" spans="1:1">
      <c r="A795" s="767" t="s">
        <v>1123</v>
      </c>
    </row>
    <row r="796" spans="1:1">
      <c r="A796" s="767" t="s">
        <v>538</v>
      </c>
    </row>
    <row r="797" spans="1:1" ht="15.6">
      <c r="A797" s="664" t="s">
        <v>1124</v>
      </c>
    </row>
    <row r="798" spans="1:1" ht="30">
      <c r="A798" s="768"/>
    </row>
    <row r="799" spans="1:1" ht="21">
      <c r="A799" s="769" t="s">
        <v>1125</v>
      </c>
    </row>
    <row r="800" spans="1:1" ht="16.8">
      <c r="A800" s="209" t="s">
        <v>292</v>
      </c>
    </row>
    <row r="801" spans="1:1" ht="16.8">
      <c r="A801" s="209" t="s">
        <v>1126</v>
      </c>
    </row>
    <row r="802" spans="1:1" ht="16.8">
      <c r="A802" s="209" t="s">
        <v>294</v>
      </c>
    </row>
    <row r="803" spans="1:1" ht="16.8">
      <c r="A803" s="770" t="s">
        <v>295</v>
      </c>
    </row>
    <row r="804" spans="1:1" ht="16.8">
      <c r="A804" s="209" t="s">
        <v>1127</v>
      </c>
    </row>
    <row r="805" spans="1:1" ht="16.8">
      <c r="A805" s="770" t="s">
        <v>1128</v>
      </c>
    </row>
    <row r="806" spans="1:1" ht="16.8">
      <c r="A806" s="209" t="s">
        <v>1129</v>
      </c>
    </row>
    <row r="807" spans="1:1" ht="16.8">
      <c r="A807" s="770" t="s">
        <v>1130</v>
      </c>
    </row>
    <row r="808" spans="1:1" ht="16.8">
      <c r="A808" s="209" t="s">
        <v>1131</v>
      </c>
    </row>
    <row r="809" spans="1:1" ht="16.8">
      <c r="A809" s="771" t="s">
        <v>1132</v>
      </c>
    </row>
    <row r="810" spans="1:1" ht="16.8">
      <c r="A810" s="771" t="s">
        <v>1133</v>
      </c>
    </row>
    <row r="811" spans="1:1" ht="21">
      <c r="A811" s="769" t="s">
        <v>1134</v>
      </c>
    </row>
    <row r="812" spans="1:1" ht="16.8">
      <c r="A812" s="209" t="s">
        <v>1135</v>
      </c>
    </row>
    <row r="813" spans="1:1" ht="16.8">
      <c r="A813" s="209" t="s">
        <v>1136</v>
      </c>
    </row>
    <row r="814" spans="1:1" ht="16.8">
      <c r="A814" s="209" t="s">
        <v>1137</v>
      </c>
    </row>
    <row r="815" spans="1:1" ht="16.8">
      <c r="A815" s="209" t="s">
        <v>1138</v>
      </c>
    </row>
    <row r="816" spans="1:1" ht="16.8">
      <c r="A816" s="209" t="s">
        <v>1139</v>
      </c>
    </row>
    <row r="817" spans="1:1" ht="16.8">
      <c r="A817" s="771" t="s">
        <v>1133</v>
      </c>
    </row>
    <row r="818" spans="1:1" ht="15.6">
      <c r="A818" s="664"/>
    </row>
    <row r="819" spans="1:1">
      <c r="A819" s="663" t="s">
        <v>902</v>
      </c>
    </row>
    <row r="820" spans="1:1">
      <c r="A820" s="663" t="s">
        <v>1144</v>
      </c>
    </row>
    <row r="821" spans="1:1">
      <c r="A821" s="663" t="s">
        <v>1145</v>
      </c>
    </row>
    <row r="822" spans="1:1">
      <c r="A822" s="663" t="s">
        <v>1146</v>
      </c>
    </row>
    <row r="823" spans="1:1" ht="14.4">
      <c r="A823" s="604"/>
    </row>
    <row r="824" spans="1:1">
      <c r="A824" s="602" t="s">
        <v>621</v>
      </c>
    </row>
    <row r="825" spans="1:1">
      <c r="A825" s="602"/>
    </row>
    <row r="826" spans="1:1">
      <c r="A826" s="602" t="s">
        <v>1147</v>
      </c>
    </row>
    <row r="827" spans="1:1">
      <c r="A827" s="602"/>
    </row>
    <row r="828" spans="1:1">
      <c r="A828" s="602" t="s">
        <v>907</v>
      </c>
    </row>
    <row r="829" spans="1:1">
      <c r="A829" s="602" t="s">
        <v>623</v>
      </c>
    </row>
    <row r="831" spans="1:1">
      <c r="A831" s="663" t="s">
        <v>902</v>
      </c>
    </row>
    <row r="832" spans="1:1">
      <c r="A832" s="663" t="s">
        <v>1158</v>
      </c>
    </row>
    <row r="833" spans="1:1">
      <c r="A833" s="663" t="s">
        <v>1145</v>
      </c>
    </row>
    <row r="834" spans="1:1">
      <c r="A834" s="663" t="s">
        <v>1159</v>
      </c>
    </row>
    <row r="835" spans="1:1" ht="14.4">
      <c r="A835" s="604"/>
    </row>
    <row r="836" spans="1:1">
      <c r="A836" s="602" t="s">
        <v>621</v>
      </c>
    </row>
    <row r="837" spans="1:1">
      <c r="A837" s="602"/>
    </row>
    <row r="838" spans="1:1">
      <c r="A838" s="602" t="s">
        <v>1160</v>
      </c>
    </row>
    <row r="839" spans="1:1">
      <c r="A839" s="602"/>
    </row>
    <row r="840" spans="1:1">
      <c r="A840" s="602" t="s">
        <v>907</v>
      </c>
    </row>
    <row r="841" spans="1:1">
      <c r="A841" s="602" t="s">
        <v>623</v>
      </c>
    </row>
    <row r="843" spans="1:1" ht="15.6">
      <c r="A843" s="664"/>
    </row>
    <row r="844" spans="1:1">
      <c r="A844" s="356"/>
    </row>
    <row r="845" spans="1:1" ht="15.6">
      <c r="A845" s="664" t="s">
        <v>1166</v>
      </c>
    </row>
    <row r="846" spans="1:1" ht="15.6">
      <c r="A846" s="664" t="s">
        <v>1167</v>
      </c>
    </row>
    <row r="847" spans="1:1">
      <c r="A847" s="765"/>
    </row>
    <row r="848" spans="1:1" ht="15.6">
      <c r="A848" s="664" t="s">
        <v>1168</v>
      </c>
    </row>
    <row r="849" spans="1:1">
      <c r="A849" s="600" t="s">
        <v>1120</v>
      </c>
    </row>
    <row r="850" spans="1:1">
      <c r="A850" s="766"/>
    </row>
    <row r="851" spans="1:1">
      <c r="A851" s="767" t="s">
        <v>1121</v>
      </c>
    </row>
    <row r="852" spans="1:1">
      <c r="A852" s="767" t="s">
        <v>1122</v>
      </c>
    </row>
    <row r="853" spans="1:1">
      <c r="A853" s="767" t="s">
        <v>1123</v>
      </c>
    </row>
    <row r="854" spans="1:1">
      <c r="A854" s="767" t="s">
        <v>538</v>
      </c>
    </row>
    <row r="855" spans="1:1" ht="15.6">
      <c r="A855" s="664" t="s">
        <v>1124</v>
      </c>
    </row>
    <row r="856" spans="1:1" ht="15.6">
      <c r="A856" s="664" t="s">
        <v>1169</v>
      </c>
    </row>
    <row r="857" spans="1:1" ht="30">
      <c r="A857" s="768"/>
    </row>
    <row r="858" spans="1:1" ht="21">
      <c r="A858" s="769" t="s">
        <v>1170</v>
      </c>
    </row>
    <row r="859" spans="1:1" ht="16.8">
      <c r="A859" s="209" t="s">
        <v>292</v>
      </c>
    </row>
    <row r="860" spans="1:1" ht="16.8">
      <c r="A860" s="209" t="s">
        <v>1171</v>
      </c>
    </row>
    <row r="861" spans="1:1" ht="16.8">
      <c r="A861" s="209" t="s">
        <v>294</v>
      </c>
    </row>
    <row r="862" spans="1:1" ht="16.8">
      <c r="A862" s="770" t="s">
        <v>295</v>
      </c>
    </row>
    <row r="863" spans="1:1" ht="16.8">
      <c r="A863" s="209" t="s">
        <v>1172</v>
      </c>
    </row>
    <row r="864" spans="1:1" ht="16.8">
      <c r="A864" s="770" t="s">
        <v>1128</v>
      </c>
    </row>
    <row r="865" spans="1:1" ht="16.8">
      <c r="A865" s="209" t="s">
        <v>1173</v>
      </c>
    </row>
    <row r="866" spans="1:1" ht="16.8">
      <c r="A866" s="770" t="s">
        <v>1130</v>
      </c>
    </row>
    <row r="867" spans="1:1" ht="16.8">
      <c r="A867" s="209" t="s">
        <v>1174</v>
      </c>
    </row>
    <row r="868" spans="1:1" ht="16.8">
      <c r="A868" s="209" t="s">
        <v>1175</v>
      </c>
    </row>
    <row r="869" spans="1:1" ht="16.8">
      <c r="A869" s="771" t="s">
        <v>1176</v>
      </c>
    </row>
    <row r="870" spans="1:1" ht="16.8">
      <c r="A870" s="771" t="s">
        <v>1133</v>
      </c>
    </row>
    <row r="871" spans="1:1" ht="21">
      <c r="A871" s="769" t="s">
        <v>1134</v>
      </c>
    </row>
    <row r="872" spans="1:1" ht="16.8">
      <c r="A872" s="209" t="s">
        <v>1135</v>
      </c>
    </row>
    <row r="873" spans="1:1" ht="16.8">
      <c r="A873" s="209" t="s">
        <v>1177</v>
      </c>
    </row>
    <row r="874" spans="1:1" ht="16.8">
      <c r="A874" s="209" t="s">
        <v>1178</v>
      </c>
    </row>
    <row r="875" spans="1:1" ht="16.8">
      <c r="A875" s="209" t="s">
        <v>1179</v>
      </c>
    </row>
    <row r="876" spans="1:1" ht="16.8">
      <c r="A876" s="209" t="s">
        <v>1180</v>
      </c>
    </row>
    <row r="877" spans="1:1" ht="16.8">
      <c r="A877" s="771" t="s">
        <v>1133</v>
      </c>
    </row>
    <row r="879" spans="1:1">
      <c r="A879" s="229" t="s">
        <v>1181</v>
      </c>
    </row>
    <row r="880" spans="1:1">
      <c r="A880" s="229" t="s">
        <v>1182</v>
      </c>
    </row>
    <row r="881" spans="1:1">
      <c r="A881" s="229" t="s">
        <v>1183</v>
      </c>
    </row>
    <row r="882" spans="1:1">
      <c r="A882" s="229" t="s">
        <v>1184</v>
      </c>
    </row>
    <row r="883" spans="1:1">
      <c r="A883" s="229" t="s">
        <v>1185</v>
      </c>
    </row>
    <row r="884" spans="1:1">
      <c r="A884" s="229" t="s">
        <v>1186</v>
      </c>
    </row>
    <row r="885" spans="1:1">
      <c r="A885" s="229" t="s">
        <v>1187</v>
      </c>
    </row>
    <row r="886" spans="1:1">
      <c r="A886" s="229" t="s">
        <v>1188</v>
      </c>
    </row>
    <row r="887" spans="1:1">
      <c r="A887" s="229" t="s">
        <v>540</v>
      </c>
    </row>
    <row r="888" spans="1:1">
      <c r="A888" s="229" t="s">
        <v>1189</v>
      </c>
    </row>
    <row r="889" spans="1:1">
      <c r="A889" s="229" t="s">
        <v>1190</v>
      </c>
    </row>
    <row r="890" spans="1:1">
      <c r="A890" s="229" t="s">
        <v>1191</v>
      </c>
    </row>
    <row r="891" spans="1:1">
      <c r="A891" s="229" t="s">
        <v>1192</v>
      </c>
    </row>
    <row r="892" spans="1:1">
      <c r="A892" s="229" t="s">
        <v>1193</v>
      </c>
    </row>
    <row r="893" spans="1:1">
      <c r="A893" s="229" t="s">
        <v>1194</v>
      </c>
    </row>
    <row r="894" spans="1:1">
      <c r="A894" s="229" t="s">
        <v>1195</v>
      </c>
    </row>
    <row r="895" spans="1:1">
      <c r="A895" s="229" t="s">
        <v>1196</v>
      </c>
    </row>
    <row r="896" spans="1:1">
      <c r="A896" s="229" t="s">
        <v>1197</v>
      </c>
    </row>
    <row r="897" spans="1:1">
      <c r="A897" s="229" t="s">
        <v>540</v>
      </c>
    </row>
    <row r="898" spans="1:1">
      <c r="A898" s="229" t="s">
        <v>1198</v>
      </c>
    </row>
    <row r="899" spans="1:1">
      <c r="A899" s="229" t="s">
        <v>540</v>
      </c>
    </row>
    <row r="900" spans="1:1">
      <c r="A900" s="229" t="s">
        <v>1199</v>
      </c>
    </row>
    <row r="901" spans="1:1">
      <c r="A901" s="229" t="s">
        <v>1200</v>
      </c>
    </row>
    <row r="902" spans="1:1">
      <c r="A902" s="229" t="s">
        <v>1201</v>
      </c>
    </row>
    <row r="903" spans="1:1">
      <c r="A903" s="229" t="s">
        <v>1202</v>
      </c>
    </row>
    <row r="905" spans="1:1">
      <c r="A905" s="663" t="s">
        <v>902</v>
      </c>
    </row>
    <row r="906" spans="1:1">
      <c r="A906" s="663" t="s">
        <v>1203</v>
      </c>
    </row>
    <row r="907" spans="1:1">
      <c r="A907" s="663" t="s">
        <v>904</v>
      </c>
    </row>
    <row r="908" spans="1:1">
      <c r="A908" s="663" t="s">
        <v>1204</v>
      </c>
    </row>
    <row r="909" spans="1:1" ht="14.4">
      <c r="A909" s="604"/>
    </row>
    <row r="910" spans="1:1">
      <c r="A910" s="772" t="s">
        <v>1205</v>
      </c>
    </row>
    <row r="911" spans="1:1" ht="14.4">
      <c r="A911" s="604"/>
    </row>
    <row r="912" spans="1:1" ht="14.4">
      <c r="A912" s="604" t="s">
        <v>907</v>
      </c>
    </row>
    <row r="913" spans="1:1" ht="14.4">
      <c r="A913" s="604" t="s">
        <v>623</v>
      </c>
    </row>
    <row r="917" spans="1:1">
      <c r="A917" s="647">
        <v>42736</v>
      </c>
    </row>
    <row r="918" spans="1:1">
      <c r="A918" s="600" t="s">
        <v>874</v>
      </c>
    </row>
    <row r="919" spans="1:1" ht="14.4">
      <c r="A919" s="601" t="s">
        <v>1207</v>
      </c>
    </row>
    <row r="920" spans="1:1">
      <c r="A920" s="600" t="s">
        <v>1208</v>
      </c>
    </row>
    <row r="921" spans="1:1" ht="14.4">
      <c r="A921" s="601" t="s">
        <v>1209</v>
      </c>
    </row>
    <row r="922" spans="1:1" ht="14.4">
      <c r="A922" s="604"/>
    </row>
    <row r="923" spans="1:1">
      <c r="A923" s="602" t="s">
        <v>172</v>
      </c>
    </row>
    <row r="924" spans="1:1">
      <c r="A924" s="602"/>
    </row>
    <row r="925" spans="1:1">
      <c r="A925" s="602" t="s">
        <v>1210</v>
      </c>
    </row>
    <row r="926" spans="1:1">
      <c r="A926" s="602"/>
    </row>
    <row r="927" spans="1:1">
      <c r="A927" s="602" t="s">
        <v>1211</v>
      </c>
    </row>
    <row r="928" spans="1:1">
      <c r="A928" s="602" t="s">
        <v>1212</v>
      </c>
    </row>
    <row r="929" spans="1:10">
      <c r="A929" s="602"/>
    </row>
    <row r="930" spans="1:10">
      <c r="A930" s="602" t="s">
        <v>1213</v>
      </c>
    </row>
    <row r="931" spans="1:10">
      <c r="A931" s="602"/>
    </row>
    <row r="932" spans="1:10">
      <c r="A932" s="602" t="s">
        <v>1214</v>
      </c>
    </row>
    <row r="933" spans="1:10">
      <c r="A933" s="772"/>
    </row>
    <row r="934" spans="1:10">
      <c r="A934" s="356"/>
    </row>
    <row r="935" spans="1:10">
      <c r="A935" s="772"/>
    </row>
    <row r="936" spans="1:10">
      <c r="A936" s="772"/>
      <c r="J936" s="229">
        <v>1551.6</v>
      </c>
    </row>
    <row r="937" spans="1:10">
      <c r="A937" s="602" t="s">
        <v>508</v>
      </c>
      <c r="J937" s="229">
        <f>J936/21.75</f>
        <v>71.33793103448275</v>
      </c>
    </row>
    <row r="938" spans="1:10">
      <c r="A938" s="772"/>
    </row>
    <row r="939" spans="1:10">
      <c r="A939" s="772"/>
    </row>
    <row r="940" spans="1:10">
      <c r="A940" s="606" t="s">
        <v>509</v>
      </c>
    </row>
    <row r="941" spans="1:10">
      <c r="A941" s="607" t="s">
        <v>510</v>
      </c>
    </row>
    <row r="978" spans="1:1" ht="16.8">
      <c r="A978" s="773" t="s">
        <v>1246</v>
      </c>
    </row>
    <row r="979" spans="1:1">
      <c r="A979" s="765"/>
    </row>
    <row r="980" spans="1:1" ht="13.8">
      <c r="A980" s="774" t="s">
        <v>292</v>
      </c>
    </row>
    <row r="981" spans="1:1">
      <c r="A981" s="765"/>
    </row>
    <row r="982" spans="1:1" ht="13.8">
      <c r="A982" s="774" t="s">
        <v>655</v>
      </c>
    </row>
    <row r="983" spans="1:1">
      <c r="A983" s="765"/>
    </row>
    <row r="984" spans="1:1" ht="13.8">
      <c r="A984" s="774" t="s">
        <v>294</v>
      </c>
    </row>
    <row r="985" spans="1:1">
      <c r="A985" s="765"/>
    </row>
    <row r="986" spans="1:1">
      <c r="A986" s="775" t="s">
        <v>1247</v>
      </c>
    </row>
    <row r="987" spans="1:1">
      <c r="A987" s="765"/>
    </row>
    <row r="988" spans="1:1" ht="13.8">
      <c r="A988" s="774" t="s">
        <v>1248</v>
      </c>
    </row>
    <row r="989" spans="1:1">
      <c r="A989" s="765"/>
    </row>
    <row r="990" spans="1:1">
      <c r="A990" s="775" t="s">
        <v>297</v>
      </c>
    </row>
    <row r="991" spans="1:1">
      <c r="A991" s="765"/>
    </row>
    <row r="992" spans="1:1" ht="13.8">
      <c r="A992" s="774" t="s">
        <v>1249</v>
      </c>
    </row>
    <row r="993" spans="1:1">
      <c r="A993" s="765"/>
    </row>
    <row r="994" spans="1:1">
      <c r="A994" s="775" t="s">
        <v>299</v>
      </c>
    </row>
    <row r="995" spans="1:1">
      <c r="A995" s="765"/>
    </row>
    <row r="996" spans="1:1" ht="13.8">
      <c r="A996" s="774" t="s">
        <v>1250</v>
      </c>
    </row>
    <row r="997" spans="1:1">
      <c r="A997" s="776"/>
    </row>
    <row r="998" spans="1:1" ht="13.8">
      <c r="A998" s="777" t="s">
        <v>1175</v>
      </c>
    </row>
    <row r="999" spans="1:1">
      <c r="A999" s="765"/>
    </row>
    <row r="1000" spans="1:1" ht="14.4">
      <c r="A1000" s="778" t="s">
        <v>1251</v>
      </c>
    </row>
    <row r="1001" spans="1:1">
      <c r="A1001" s="765"/>
    </row>
    <row r="1002" spans="1:1" ht="14.4">
      <c r="A1002" s="779" t="s">
        <v>1252</v>
      </c>
    </row>
    <row r="1003" spans="1:1">
      <c r="A1003" s="765"/>
    </row>
    <row r="1004" spans="1:1" ht="16.8">
      <c r="A1004" s="773" t="s">
        <v>538</v>
      </c>
    </row>
    <row r="1005" spans="1:1">
      <c r="A1005" s="765"/>
    </row>
    <row r="1006" spans="1:1" ht="13.8">
      <c r="A1006" s="774" t="s">
        <v>1253</v>
      </c>
    </row>
    <row r="1007" spans="1:1">
      <c r="A1007" s="765"/>
    </row>
    <row r="1008" spans="1:1" ht="13.8">
      <c r="A1008" s="774" t="s">
        <v>1254</v>
      </c>
    </row>
    <row r="1009" spans="1:1">
      <c r="A1009" s="765"/>
    </row>
    <row r="1010" spans="1:1" ht="13.8">
      <c r="A1010" s="774" t="s">
        <v>1255</v>
      </c>
    </row>
    <row r="1011" spans="1:1">
      <c r="A1011" s="765"/>
    </row>
    <row r="1012" spans="1:1" ht="13.8">
      <c r="A1012" s="774" t="s">
        <v>1256</v>
      </c>
    </row>
    <row r="1013" spans="1:1" ht="13.8">
      <c r="A1013" s="774" t="s">
        <v>1257</v>
      </c>
    </row>
    <row r="1014" spans="1:1">
      <c r="A1014" s="765"/>
    </row>
    <row r="1015" spans="1:1" ht="14.4">
      <c r="A1015" s="779" t="s">
        <v>1252</v>
      </c>
    </row>
    <row r="1017" spans="1:1">
      <c r="A1017" s="229">
        <v>71.34</v>
      </c>
    </row>
    <row r="1018" spans="1:1">
      <c r="A1018" s="229">
        <v>1.08</v>
      </c>
    </row>
    <row r="1019" spans="1:1">
      <c r="A1019" s="229">
        <f>A1018*A1017</f>
        <v>77.047200000000004</v>
      </c>
    </row>
    <row r="1022" spans="1:1">
      <c r="A1022" s="600" t="s">
        <v>1258</v>
      </c>
    </row>
    <row r="1023" spans="1:1" ht="14.4">
      <c r="A1023" s="601" t="s">
        <v>1259</v>
      </c>
    </row>
    <row r="1024" spans="1:1">
      <c r="A1024" s="600" t="s">
        <v>1260</v>
      </c>
    </row>
    <row r="1025" spans="1:1" ht="14.4">
      <c r="A1025" s="601" t="s">
        <v>1261</v>
      </c>
    </row>
    <row r="1026" spans="1:1" ht="14.4">
      <c r="A1026" s="604"/>
    </row>
    <row r="1027" spans="1:1">
      <c r="A1027" s="602" t="s">
        <v>1262</v>
      </c>
    </row>
    <row r="1028" spans="1:1">
      <c r="A1028" s="602"/>
    </row>
    <row r="1029" spans="1:1">
      <c r="A1029" s="602" t="s">
        <v>1263</v>
      </c>
    </row>
    <row r="1030" spans="1:1">
      <c r="A1030" s="602"/>
    </row>
    <row r="1031" spans="1:1">
      <c r="A1031" s="602" t="s">
        <v>1264</v>
      </c>
    </row>
    <row r="1032" spans="1:1">
      <c r="A1032" s="602"/>
    </row>
    <row r="1033" spans="1:1">
      <c r="A1033" s="602" t="s">
        <v>1265</v>
      </c>
    </row>
    <row r="1034" spans="1:1">
      <c r="A1034" s="602"/>
    </row>
    <row r="1035" spans="1:1">
      <c r="A1035" s="602" t="s">
        <v>1266</v>
      </c>
    </row>
    <row r="1036" spans="1:1">
      <c r="A1036" s="602"/>
    </row>
    <row r="1037" spans="1:1">
      <c r="A1037" s="602" t="s">
        <v>851</v>
      </c>
    </row>
    <row r="1038" spans="1:1">
      <c r="A1038" s="602"/>
    </row>
    <row r="1039" spans="1:1">
      <c r="A1039" s="780" t="s">
        <v>852</v>
      </c>
    </row>
    <row r="1040" spans="1:1">
      <c r="A1040" s="781" t="s">
        <v>853</v>
      </c>
    </row>
    <row r="1041" spans="1:1">
      <c r="A1041" s="782" t="s">
        <v>854</v>
      </c>
    </row>
    <row r="1042" spans="1:1">
      <c r="A1042" s="783" t="s">
        <v>855</v>
      </c>
    </row>
    <row r="1043" spans="1:1">
      <c r="A1043" s="783" t="s">
        <v>856</v>
      </c>
    </row>
    <row r="1044" spans="1:1">
      <c r="A1044" s="783" t="s">
        <v>857</v>
      </c>
    </row>
    <row r="1045" spans="1:1">
      <c r="A1045" s="783" t="s">
        <v>858</v>
      </c>
    </row>
    <row r="1046" spans="1:1">
      <c r="A1046" s="783" t="s">
        <v>1267</v>
      </c>
    </row>
    <row r="1047" spans="1:1">
      <c r="A1047" s="783" t="s">
        <v>860</v>
      </c>
    </row>
    <row r="1048" spans="1:1">
      <c r="A1048" s="600" t="s">
        <v>861</v>
      </c>
    </row>
    <row r="1049" spans="1:1" ht="15.6">
      <c r="A1049" s="783" t="s">
        <v>1268</v>
      </c>
    </row>
    <row r="1051" spans="1:1">
      <c r="A1051" s="663" t="s">
        <v>524</v>
      </c>
    </row>
    <row r="1052" spans="1:1">
      <c r="A1052" s="663" t="s">
        <v>1269</v>
      </c>
    </row>
    <row r="1053" spans="1:1">
      <c r="A1053" s="663" t="s">
        <v>1270</v>
      </c>
    </row>
    <row r="1054" spans="1:1">
      <c r="A1054" s="663" t="s">
        <v>1271</v>
      </c>
    </row>
    <row r="1055" spans="1:1">
      <c r="A1055" s="663" t="s">
        <v>1272</v>
      </c>
    </row>
    <row r="1056" spans="1:1" ht="14.4">
      <c r="A1056" s="604"/>
    </row>
    <row r="1057" spans="1:1">
      <c r="A1057" s="772" t="s">
        <v>485</v>
      </c>
    </row>
    <row r="1058" spans="1:1">
      <c r="A1058" s="772"/>
    </row>
    <row r="1059" spans="1:1">
      <c r="A1059" s="772" t="s">
        <v>1273</v>
      </c>
    </row>
    <row r="1060" spans="1:1">
      <c r="A1060" s="772"/>
    </row>
    <row r="1061" spans="1:1">
      <c r="A1061" s="772" t="s">
        <v>1274</v>
      </c>
    </row>
    <row r="1062" spans="1:1">
      <c r="A1062" s="772"/>
    </row>
    <row r="1063" spans="1:1">
      <c r="A1063" s="772" t="s">
        <v>1275</v>
      </c>
    </row>
    <row r="1064" spans="1:1">
      <c r="A1064" s="772"/>
    </row>
    <row r="1065" spans="1:1">
      <c r="A1065" s="784" t="s">
        <v>1276</v>
      </c>
    </row>
    <row r="1066" spans="1:1">
      <c r="A1066" s="784" t="s">
        <v>1277</v>
      </c>
    </row>
    <row r="1067" spans="1:1">
      <c r="A1067" s="784" t="s">
        <v>1278</v>
      </c>
    </row>
    <row r="1068" spans="1:1">
      <c r="A1068" s="784" t="s">
        <v>1279</v>
      </c>
    </row>
    <row r="1069" spans="1:1">
      <c r="A1069" s="784" t="s">
        <v>1280</v>
      </c>
    </row>
    <row r="1070" spans="1:1">
      <c r="A1070" s="772"/>
    </row>
    <row r="1071" spans="1:1">
      <c r="A1071" s="772" t="s">
        <v>1281</v>
      </c>
    </row>
    <row r="1072" spans="1:1">
      <c r="A1072" s="772"/>
    </row>
    <row r="1073" spans="1:1">
      <c r="A1073" s="772" t="s">
        <v>1282</v>
      </c>
    </row>
    <row r="1074" spans="1:1">
      <c r="A1074" s="772"/>
    </row>
    <row r="1075" spans="1:1">
      <c r="A1075" s="772"/>
    </row>
    <row r="1076" spans="1:1">
      <c r="A1076" s="772"/>
    </row>
    <row r="1077" spans="1:1">
      <c r="A1077" s="606" t="s">
        <v>509</v>
      </c>
    </row>
    <row r="1078" spans="1:1">
      <c r="A1078" s="607" t="s">
        <v>510</v>
      </c>
    </row>
    <row r="1080" spans="1:1" ht="14.4">
      <c r="A1080" s="601" t="s">
        <v>1283</v>
      </c>
    </row>
    <row r="1081" spans="1:1" ht="14.4">
      <c r="A1081" s="601" t="s">
        <v>1284</v>
      </c>
    </row>
    <row r="1082" spans="1:1" ht="14.4">
      <c r="A1082" s="601" t="s">
        <v>1285</v>
      </c>
    </row>
    <row r="1083" spans="1:1" ht="14.4">
      <c r="A1083" s="601" t="s">
        <v>1286</v>
      </c>
    </row>
    <row r="1084" spans="1:1" ht="14.4">
      <c r="A1084" s="601" t="s">
        <v>1287</v>
      </c>
    </row>
    <row r="1085" spans="1:1" ht="14.4">
      <c r="A1085" s="604"/>
    </row>
    <row r="1086" spans="1:1">
      <c r="A1086" s="602" t="s">
        <v>1288</v>
      </c>
    </row>
    <row r="1087" spans="1:1">
      <c r="A1087" s="602"/>
    </row>
    <row r="1088" spans="1:1">
      <c r="A1088" s="602" t="s">
        <v>1289</v>
      </c>
    </row>
    <row r="1089" spans="1:1">
      <c r="A1089" s="602"/>
    </row>
    <row r="1090" spans="1:1">
      <c r="A1090" s="602" t="s">
        <v>1290</v>
      </c>
    </row>
    <row r="1091" spans="1:1">
      <c r="A1091" s="602"/>
    </row>
    <row r="1092" spans="1:1">
      <c r="A1092" s="602" t="s">
        <v>1291</v>
      </c>
    </row>
    <row r="1093" spans="1:1">
      <c r="A1093" s="602"/>
    </row>
    <row r="1094" spans="1:1">
      <c r="A1094" s="602" t="s">
        <v>1292</v>
      </c>
    </row>
    <row r="1095" spans="1:1">
      <c r="A1095" s="602"/>
    </row>
    <row r="1096" spans="1:1">
      <c r="A1096" s="602"/>
    </row>
    <row r="1097" spans="1:1">
      <c r="A1097" s="602" t="s">
        <v>851</v>
      </c>
    </row>
    <row r="1098" spans="1:1">
      <c r="A1098" s="602"/>
    </row>
    <row r="1099" spans="1:1">
      <c r="A1099" s="780" t="s">
        <v>852</v>
      </c>
    </row>
    <row r="1100" spans="1:1">
      <c r="A1100" s="781" t="s">
        <v>853</v>
      </c>
    </row>
    <row r="1101" spans="1:1">
      <c r="A1101" s="782" t="s">
        <v>854</v>
      </c>
    </row>
    <row r="1102" spans="1:1">
      <c r="A1102" s="783" t="s">
        <v>855</v>
      </c>
    </row>
    <row r="1103" spans="1:1">
      <c r="A1103" s="783" t="s">
        <v>856</v>
      </c>
    </row>
    <row r="1104" spans="1:1">
      <c r="A1104" s="783" t="s">
        <v>857</v>
      </c>
    </row>
    <row r="1105" spans="1:146">
      <c r="A1105" s="783" t="s">
        <v>858</v>
      </c>
    </row>
    <row r="1106" spans="1:146">
      <c r="A1106" s="783" t="s">
        <v>1267</v>
      </c>
    </row>
    <row r="1107" spans="1:146">
      <c r="A1107" s="783" t="s">
        <v>860</v>
      </c>
    </row>
    <row r="1108" spans="1:146">
      <c r="A1108" s="600" t="s">
        <v>861</v>
      </c>
    </row>
    <row r="1109" spans="1:146" ht="15.6">
      <c r="A1109" s="783" t="s">
        <v>1293</v>
      </c>
    </row>
    <row r="1111" spans="1:146" s="94" customFormat="1">
      <c r="A1111" s="504">
        <v>43504</v>
      </c>
      <c r="B1111" s="1"/>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c r="AK1111" s="1"/>
      <c r="AL1111" s="1"/>
      <c r="AM1111" s="1"/>
      <c r="AN1111" s="1"/>
      <c r="AO1111" s="1"/>
      <c r="AP1111" s="1"/>
      <c r="AQ1111" s="1"/>
      <c r="AR1111" s="1"/>
      <c r="AS1111" s="1"/>
      <c r="AT1111" s="1"/>
      <c r="AU1111" s="1"/>
      <c r="AV1111" s="1"/>
      <c r="AW1111" s="1"/>
      <c r="AX1111" s="1"/>
      <c r="AY1111" s="1"/>
      <c r="AZ1111" s="1"/>
      <c r="BA1111" s="1"/>
      <c r="BB1111" s="1"/>
      <c r="BC1111" s="1"/>
      <c r="BD1111" s="1"/>
      <c r="BE1111" s="1"/>
      <c r="BF1111" s="1"/>
      <c r="BG1111" s="1"/>
      <c r="BH1111" s="1"/>
      <c r="BI1111" s="1"/>
      <c r="BJ1111" s="1"/>
      <c r="BK1111" s="1"/>
      <c r="BL1111" s="1"/>
      <c r="BM1111" s="1"/>
      <c r="BN1111" s="1"/>
      <c r="BO1111" s="1"/>
      <c r="BP1111" s="1"/>
      <c r="BQ1111" s="1"/>
      <c r="BR1111" s="1"/>
      <c r="BS1111" s="1"/>
      <c r="BT1111" s="1"/>
      <c r="BU1111" s="1"/>
      <c r="BV1111" s="1"/>
      <c r="BW1111" s="1"/>
      <c r="BX1111" s="1"/>
      <c r="BY1111" s="1"/>
      <c r="BZ1111" s="1"/>
      <c r="CA1111" s="1"/>
      <c r="CB1111" s="1"/>
      <c r="CC1111" s="1"/>
      <c r="CD1111" s="1"/>
      <c r="CE1111" s="1"/>
      <c r="CF1111" s="1"/>
      <c r="CG1111" s="1"/>
      <c r="CH1111" s="1"/>
      <c r="CI1111" s="1"/>
      <c r="CJ1111" s="1"/>
      <c r="CK1111" s="1"/>
      <c r="CL1111" s="1"/>
      <c r="CM1111" s="1"/>
      <c r="CN1111" s="1"/>
      <c r="CO1111" s="1"/>
      <c r="CP1111" s="1"/>
      <c r="CQ1111" s="1"/>
      <c r="CR1111" s="1"/>
      <c r="CS1111" s="1"/>
      <c r="CT1111" s="1"/>
      <c r="CU1111" s="1"/>
      <c r="CV1111" s="1"/>
      <c r="CW1111" s="1"/>
      <c r="CX1111" s="1"/>
      <c r="CY1111" s="1"/>
      <c r="CZ1111" s="1"/>
      <c r="DA1111" s="1"/>
      <c r="DB1111" s="1"/>
      <c r="DC1111" s="1"/>
      <c r="DD1111" s="1"/>
      <c r="DE1111" s="1"/>
      <c r="DF1111" s="1"/>
      <c r="DG1111" s="1"/>
      <c r="DH1111" s="1"/>
      <c r="DI1111" s="1"/>
      <c r="DJ1111" s="1"/>
      <c r="DK1111" s="1"/>
      <c r="DL1111" s="1"/>
      <c r="DM1111" s="1"/>
      <c r="DN1111" s="1"/>
      <c r="DO1111" s="1"/>
      <c r="DP1111" s="1"/>
      <c r="DQ1111" s="1"/>
      <c r="DR1111" s="1"/>
      <c r="DS1111" s="1"/>
      <c r="DT1111" s="1"/>
      <c r="DU1111" s="1"/>
      <c r="DV1111" s="1"/>
      <c r="DW1111" s="1"/>
      <c r="DX1111" s="1"/>
      <c r="DY1111" s="1"/>
      <c r="DZ1111" s="1"/>
      <c r="EA1111" s="1"/>
      <c r="EB1111" s="1"/>
      <c r="EC1111" s="1"/>
      <c r="ED1111" s="1"/>
      <c r="EE1111" s="1"/>
      <c r="EF1111" s="1"/>
      <c r="EG1111" s="1"/>
      <c r="EH1111" s="1"/>
      <c r="EI1111" s="1"/>
      <c r="EJ1111" s="1"/>
      <c r="EK1111" s="1"/>
      <c r="EL1111" s="1"/>
      <c r="EM1111" s="1"/>
      <c r="EN1111" s="1"/>
      <c r="EO1111" s="1"/>
      <c r="EP1111" s="1"/>
    </row>
    <row r="1112" spans="1:146" s="94" customFormat="1" ht="14.4">
      <c r="A1112" s="601" t="s">
        <v>1322</v>
      </c>
      <c r="B1112" s="1"/>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c r="AK1112" s="1"/>
      <c r="AL1112" s="1"/>
      <c r="AM1112" s="1"/>
      <c r="AN1112" s="1"/>
      <c r="AO1112" s="1"/>
      <c r="AP1112" s="1"/>
      <c r="AQ1112" s="1"/>
      <c r="AR1112" s="1"/>
      <c r="AS1112" s="1"/>
      <c r="AT1112" s="1"/>
      <c r="AU1112" s="1"/>
      <c r="AV1112" s="1"/>
      <c r="AW1112" s="1"/>
      <c r="AX1112" s="1"/>
      <c r="AY1112" s="1"/>
      <c r="AZ1112" s="1"/>
      <c r="BA1112" s="1"/>
      <c r="BB1112" s="1"/>
      <c r="BC1112" s="1"/>
      <c r="BD1112" s="1"/>
      <c r="BE1112" s="1"/>
      <c r="BF1112" s="1"/>
      <c r="BG1112" s="1"/>
      <c r="BH1112" s="1"/>
      <c r="BI1112" s="1"/>
      <c r="BJ1112" s="1"/>
      <c r="BK1112" s="1"/>
      <c r="BL1112" s="1"/>
      <c r="BM1112" s="1"/>
      <c r="BN1112" s="1"/>
      <c r="BO1112" s="1"/>
      <c r="BP1112" s="1"/>
      <c r="BQ1112" s="1"/>
      <c r="BR1112" s="1"/>
      <c r="BS1112" s="1"/>
      <c r="BT1112" s="1"/>
      <c r="BU1112" s="1"/>
      <c r="BV1112" s="1"/>
      <c r="BW1112" s="1"/>
      <c r="BX1112" s="1"/>
      <c r="BY1112" s="1"/>
      <c r="BZ1112" s="1"/>
      <c r="CA1112" s="1"/>
      <c r="CB1112" s="1"/>
      <c r="CC1112" s="1"/>
      <c r="CD1112" s="1"/>
      <c r="CE1112" s="1"/>
      <c r="CF1112" s="1"/>
      <c r="CG1112" s="1"/>
      <c r="CH1112" s="1"/>
      <c r="CI1112" s="1"/>
      <c r="CJ1112" s="1"/>
      <c r="CK1112" s="1"/>
      <c r="CL1112" s="1"/>
      <c r="CM1112" s="1"/>
      <c r="CN1112" s="1"/>
      <c r="CO1112" s="1"/>
      <c r="CP1112" s="1"/>
      <c r="CQ1112" s="1"/>
      <c r="CR1112" s="1"/>
      <c r="CS1112" s="1"/>
      <c r="CT1112" s="1"/>
      <c r="CU1112" s="1"/>
      <c r="CV1112" s="1"/>
      <c r="CW1112" s="1"/>
      <c r="CX1112" s="1"/>
      <c r="CY1112" s="1"/>
      <c r="CZ1112" s="1"/>
      <c r="DA1112" s="1"/>
      <c r="DB1112" s="1"/>
      <c r="DC1112" s="1"/>
      <c r="DD1112" s="1"/>
      <c r="DE1112" s="1"/>
      <c r="DF1112" s="1"/>
      <c r="DG1112" s="1"/>
      <c r="DH1112" s="1"/>
      <c r="DI1112" s="1"/>
      <c r="DJ1112" s="1"/>
      <c r="DK1112" s="1"/>
      <c r="DL1112" s="1"/>
      <c r="DM1112" s="1"/>
      <c r="DN1112" s="1"/>
      <c r="DO1112" s="1"/>
      <c r="DP1112" s="1"/>
      <c r="DQ1112" s="1"/>
      <c r="DR1112" s="1"/>
      <c r="DS1112" s="1"/>
      <c r="DT1112" s="1"/>
      <c r="DU1112" s="1"/>
      <c r="DV1112" s="1"/>
      <c r="DW1112" s="1"/>
      <c r="DX1112" s="1"/>
      <c r="DY1112" s="1"/>
      <c r="DZ1112" s="1"/>
      <c r="EA1112" s="1"/>
      <c r="EB1112" s="1"/>
      <c r="EC1112" s="1"/>
      <c r="ED1112" s="1"/>
      <c r="EE1112" s="1"/>
      <c r="EF1112" s="1"/>
      <c r="EG1112" s="1"/>
      <c r="EH1112" s="1"/>
      <c r="EI1112" s="1"/>
      <c r="EJ1112" s="1"/>
      <c r="EK1112" s="1"/>
      <c r="EL1112" s="1"/>
      <c r="EM1112" s="1"/>
      <c r="EN1112" s="1"/>
      <c r="EO1112" s="1"/>
      <c r="EP1112" s="1"/>
    </row>
    <row r="1113" spans="1:146" s="94" customFormat="1" ht="14.4">
      <c r="A1113" s="601" t="s">
        <v>1323</v>
      </c>
      <c r="B1113" s="1"/>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c r="AK1113" s="1"/>
      <c r="AL1113" s="1"/>
      <c r="AM1113" s="1"/>
      <c r="AN1113" s="1"/>
      <c r="AO1113" s="1"/>
      <c r="AP1113" s="1"/>
      <c r="AQ1113" s="1"/>
      <c r="AR1113" s="1"/>
      <c r="AS1113" s="1"/>
      <c r="AT1113" s="1"/>
      <c r="AU1113" s="1"/>
      <c r="AV1113" s="1"/>
      <c r="AW1113" s="1"/>
      <c r="AX1113" s="1"/>
      <c r="AY1113" s="1"/>
      <c r="AZ1113" s="1"/>
      <c r="BA1113" s="1"/>
      <c r="BB1113" s="1"/>
      <c r="BC1113" s="1"/>
      <c r="BD1113" s="1"/>
      <c r="BE1113" s="1"/>
      <c r="BF1113" s="1"/>
      <c r="BG1113" s="1"/>
      <c r="BH1113" s="1"/>
      <c r="BI1113" s="1"/>
      <c r="BJ1113" s="1"/>
      <c r="BK1113" s="1"/>
      <c r="BL1113" s="1"/>
      <c r="BM1113" s="1"/>
      <c r="BN1113" s="1"/>
      <c r="BO1113" s="1"/>
      <c r="BP1113" s="1"/>
      <c r="BQ1113" s="1"/>
      <c r="BR1113" s="1"/>
      <c r="BS1113" s="1"/>
      <c r="BT1113" s="1"/>
      <c r="BU1113" s="1"/>
      <c r="BV1113" s="1"/>
      <c r="BW1113" s="1"/>
      <c r="BX1113" s="1"/>
      <c r="BY1113" s="1"/>
      <c r="BZ1113" s="1"/>
      <c r="CA1113" s="1"/>
      <c r="CB1113" s="1"/>
      <c r="CC1113" s="1"/>
      <c r="CD1113" s="1"/>
      <c r="CE1113" s="1"/>
      <c r="CF1113" s="1"/>
      <c r="CG1113" s="1"/>
      <c r="CH1113" s="1"/>
      <c r="CI1113" s="1"/>
      <c r="CJ1113" s="1"/>
      <c r="CK1113" s="1"/>
      <c r="CL1113" s="1"/>
      <c r="CM1113" s="1"/>
      <c r="CN1113" s="1"/>
      <c r="CO1113" s="1"/>
      <c r="CP1113" s="1"/>
      <c r="CQ1113" s="1"/>
      <c r="CR1113" s="1"/>
      <c r="CS1113" s="1"/>
      <c r="CT1113" s="1"/>
      <c r="CU1113" s="1"/>
      <c r="CV1113" s="1"/>
      <c r="CW1113" s="1"/>
      <c r="CX1113" s="1"/>
      <c r="CY1113" s="1"/>
      <c r="CZ1113" s="1"/>
      <c r="DA1113" s="1"/>
      <c r="DB1113" s="1"/>
      <c r="DC1113" s="1"/>
      <c r="DD1113" s="1"/>
      <c r="DE1113" s="1"/>
      <c r="DF1113" s="1"/>
      <c r="DG1113" s="1"/>
      <c r="DH1113" s="1"/>
      <c r="DI1113" s="1"/>
      <c r="DJ1113" s="1"/>
      <c r="DK1113" s="1"/>
      <c r="DL1113" s="1"/>
      <c r="DM1113" s="1"/>
      <c r="DN1113" s="1"/>
      <c r="DO1113" s="1"/>
      <c r="DP1113" s="1"/>
      <c r="DQ1113" s="1"/>
      <c r="DR1113" s="1"/>
      <c r="DS1113" s="1"/>
      <c r="DT1113" s="1"/>
      <c r="DU1113" s="1"/>
      <c r="DV1113" s="1"/>
      <c r="DW1113" s="1"/>
      <c r="DX1113" s="1"/>
      <c r="DY1113" s="1"/>
      <c r="DZ1113" s="1"/>
      <c r="EA1113" s="1"/>
      <c r="EB1113" s="1"/>
      <c r="EC1113" s="1"/>
      <c r="ED1113" s="1"/>
      <c r="EE1113" s="1"/>
      <c r="EF1113" s="1"/>
      <c r="EG1113" s="1"/>
      <c r="EH1113" s="1"/>
      <c r="EI1113" s="1"/>
      <c r="EJ1113" s="1"/>
      <c r="EK1113" s="1"/>
      <c r="EL1113" s="1"/>
      <c r="EM1113" s="1"/>
      <c r="EN1113" s="1"/>
      <c r="EO1113" s="1"/>
      <c r="EP1113" s="1"/>
    </row>
    <row r="1114" spans="1:146" s="94" customFormat="1" ht="14.4">
      <c r="A1114" s="601" t="s">
        <v>1324</v>
      </c>
      <c r="B1114" s="1"/>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c r="AK1114" s="1"/>
      <c r="AL1114" s="1"/>
      <c r="AM1114" s="1"/>
      <c r="AN1114" s="1"/>
      <c r="AO1114" s="1"/>
      <c r="AP1114" s="1"/>
      <c r="AQ1114" s="1"/>
      <c r="AR1114" s="1"/>
      <c r="AS1114" s="1"/>
      <c r="AT1114" s="1"/>
      <c r="AU1114" s="1"/>
      <c r="AV1114" s="1"/>
      <c r="AW1114" s="1"/>
      <c r="AX1114" s="1"/>
      <c r="AY1114" s="1"/>
      <c r="AZ1114" s="1"/>
      <c r="BA1114" s="1"/>
      <c r="BB1114" s="1"/>
      <c r="BC1114" s="1"/>
      <c r="BD1114" s="1"/>
      <c r="BE1114" s="1"/>
      <c r="BF1114" s="1"/>
      <c r="BG1114" s="1"/>
      <c r="BH1114" s="1"/>
      <c r="BI1114" s="1"/>
      <c r="BJ1114" s="1"/>
      <c r="BK1114" s="1"/>
      <c r="BL1114" s="1"/>
      <c r="BM1114" s="1"/>
      <c r="BN1114" s="1"/>
      <c r="BO1114" s="1"/>
      <c r="BP1114" s="1"/>
      <c r="BQ1114" s="1"/>
      <c r="BR1114" s="1"/>
      <c r="BS1114" s="1"/>
      <c r="BT1114" s="1"/>
      <c r="BU1114" s="1"/>
      <c r="BV1114" s="1"/>
      <c r="BW1114" s="1"/>
      <c r="BX1114" s="1"/>
      <c r="BY1114" s="1"/>
      <c r="BZ1114" s="1"/>
      <c r="CA1114" s="1"/>
      <c r="CB1114" s="1"/>
      <c r="CC1114" s="1"/>
      <c r="CD1114" s="1"/>
      <c r="CE1114" s="1"/>
      <c r="CF1114" s="1"/>
      <c r="CG1114" s="1"/>
      <c r="CH1114" s="1"/>
      <c r="CI1114" s="1"/>
      <c r="CJ1114" s="1"/>
      <c r="CK1114" s="1"/>
      <c r="CL1114" s="1"/>
      <c r="CM1114" s="1"/>
      <c r="CN1114" s="1"/>
      <c r="CO1114" s="1"/>
      <c r="CP1114" s="1"/>
      <c r="CQ1114" s="1"/>
      <c r="CR1114" s="1"/>
      <c r="CS1114" s="1"/>
      <c r="CT1114" s="1"/>
      <c r="CU1114" s="1"/>
      <c r="CV1114" s="1"/>
      <c r="CW1114" s="1"/>
      <c r="CX1114" s="1"/>
      <c r="CY1114" s="1"/>
      <c r="CZ1114" s="1"/>
      <c r="DA1114" s="1"/>
      <c r="DB1114" s="1"/>
      <c r="DC1114" s="1"/>
      <c r="DD1114" s="1"/>
      <c r="DE1114" s="1"/>
      <c r="DF1114" s="1"/>
      <c r="DG1114" s="1"/>
      <c r="DH1114" s="1"/>
      <c r="DI1114" s="1"/>
      <c r="DJ1114" s="1"/>
      <c r="DK1114" s="1"/>
      <c r="DL1114" s="1"/>
      <c r="DM1114" s="1"/>
      <c r="DN1114" s="1"/>
      <c r="DO1114" s="1"/>
      <c r="DP1114" s="1"/>
      <c r="DQ1114" s="1"/>
      <c r="DR1114" s="1"/>
      <c r="DS1114" s="1"/>
      <c r="DT1114" s="1"/>
      <c r="DU1114" s="1"/>
      <c r="DV1114" s="1"/>
      <c r="DW1114" s="1"/>
      <c r="DX1114" s="1"/>
      <c r="DY1114" s="1"/>
      <c r="DZ1114" s="1"/>
      <c r="EA1114" s="1"/>
      <c r="EB1114" s="1"/>
      <c r="EC1114" s="1"/>
      <c r="ED1114" s="1"/>
      <c r="EE1114" s="1"/>
      <c r="EF1114" s="1"/>
      <c r="EG1114" s="1"/>
      <c r="EH1114" s="1"/>
      <c r="EI1114" s="1"/>
      <c r="EJ1114" s="1"/>
      <c r="EK1114" s="1"/>
      <c r="EL1114" s="1"/>
      <c r="EM1114" s="1"/>
      <c r="EN1114" s="1"/>
      <c r="EO1114" s="1"/>
      <c r="EP1114" s="1"/>
    </row>
    <row r="1115" spans="1:146" s="94" customFormat="1" ht="14.4">
      <c r="A1115" s="601" t="s">
        <v>1325</v>
      </c>
      <c r="B1115" s="1"/>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c r="AK1115" s="1"/>
      <c r="AL1115" s="1"/>
      <c r="AM1115" s="1"/>
      <c r="AN1115" s="1"/>
      <c r="AO1115" s="1"/>
      <c r="AP1115" s="1"/>
      <c r="AQ1115" s="1"/>
      <c r="AR1115" s="1"/>
      <c r="AS1115" s="1"/>
      <c r="AT1115" s="1"/>
      <c r="AU1115" s="1"/>
      <c r="AV1115" s="1"/>
      <c r="AW1115" s="1"/>
      <c r="AX1115" s="1"/>
      <c r="AY1115" s="1"/>
      <c r="AZ1115" s="1"/>
      <c r="BA1115" s="1"/>
      <c r="BB1115" s="1"/>
      <c r="BC1115" s="1"/>
      <c r="BD1115" s="1"/>
      <c r="BE1115" s="1"/>
      <c r="BF1115" s="1"/>
      <c r="BG1115" s="1"/>
      <c r="BH1115" s="1"/>
      <c r="BI1115" s="1"/>
      <c r="BJ1115" s="1"/>
      <c r="BK1115" s="1"/>
      <c r="BL1115" s="1"/>
      <c r="BM1115" s="1"/>
      <c r="BN1115" s="1"/>
      <c r="BO1115" s="1"/>
      <c r="BP1115" s="1"/>
      <c r="BQ1115" s="1"/>
      <c r="BR1115" s="1"/>
      <c r="BS1115" s="1"/>
      <c r="BT1115" s="1"/>
      <c r="BU1115" s="1"/>
      <c r="BV1115" s="1"/>
      <c r="BW1115" s="1"/>
      <c r="BX1115" s="1"/>
      <c r="BY1115" s="1"/>
      <c r="BZ1115" s="1"/>
      <c r="CA1115" s="1"/>
      <c r="CB1115" s="1"/>
      <c r="CC1115" s="1"/>
      <c r="CD1115" s="1"/>
      <c r="CE1115" s="1"/>
      <c r="CF1115" s="1"/>
      <c r="CG1115" s="1"/>
      <c r="CH1115" s="1"/>
      <c r="CI1115" s="1"/>
      <c r="CJ1115" s="1"/>
      <c r="CK1115" s="1"/>
      <c r="CL1115" s="1"/>
      <c r="CM1115" s="1"/>
      <c r="CN1115" s="1"/>
      <c r="CO1115" s="1"/>
      <c r="CP1115" s="1"/>
      <c r="CQ1115" s="1"/>
      <c r="CR1115" s="1"/>
      <c r="CS1115" s="1"/>
      <c r="CT1115" s="1"/>
      <c r="CU1115" s="1"/>
      <c r="CV1115" s="1"/>
      <c r="CW1115" s="1"/>
      <c r="CX1115" s="1"/>
      <c r="CY1115" s="1"/>
      <c r="CZ1115" s="1"/>
      <c r="DA1115" s="1"/>
      <c r="DB1115" s="1"/>
      <c r="DC1115" s="1"/>
      <c r="DD1115" s="1"/>
      <c r="DE1115" s="1"/>
      <c r="DF1115" s="1"/>
      <c r="DG1115" s="1"/>
      <c r="DH1115" s="1"/>
      <c r="DI1115" s="1"/>
      <c r="DJ1115" s="1"/>
      <c r="DK1115" s="1"/>
      <c r="DL1115" s="1"/>
      <c r="DM1115" s="1"/>
      <c r="DN1115" s="1"/>
      <c r="DO1115" s="1"/>
      <c r="DP1115" s="1"/>
      <c r="DQ1115" s="1"/>
      <c r="DR1115" s="1"/>
      <c r="DS1115" s="1"/>
      <c r="DT1115" s="1"/>
      <c r="DU1115" s="1"/>
      <c r="DV1115" s="1"/>
      <c r="DW1115" s="1"/>
      <c r="DX1115" s="1"/>
      <c r="DY1115" s="1"/>
      <c r="DZ1115" s="1"/>
      <c r="EA1115" s="1"/>
      <c r="EB1115" s="1"/>
      <c r="EC1115" s="1"/>
      <c r="ED1115" s="1"/>
      <c r="EE1115" s="1"/>
      <c r="EF1115" s="1"/>
      <c r="EG1115" s="1"/>
      <c r="EH1115" s="1"/>
      <c r="EI1115" s="1"/>
      <c r="EJ1115" s="1"/>
      <c r="EK1115" s="1"/>
      <c r="EL1115" s="1"/>
      <c r="EM1115" s="1"/>
      <c r="EN1115" s="1"/>
      <c r="EO1115" s="1"/>
      <c r="EP1115" s="1"/>
    </row>
    <row r="1116" spans="1:146" s="94" customFormat="1" ht="14.4">
      <c r="A1116" s="601" t="s">
        <v>1326</v>
      </c>
      <c r="B1116" s="1"/>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c r="AK1116" s="1"/>
      <c r="AL1116" s="1"/>
      <c r="AM1116" s="1"/>
      <c r="AN1116" s="1"/>
      <c r="AO1116" s="1"/>
      <c r="AP1116" s="1"/>
      <c r="AQ1116" s="1"/>
      <c r="AR1116" s="1"/>
      <c r="AS1116" s="1"/>
      <c r="AT1116" s="1"/>
      <c r="AU1116" s="1"/>
      <c r="AV1116" s="1"/>
      <c r="AW1116" s="1"/>
      <c r="AX1116" s="1"/>
      <c r="AY1116" s="1"/>
      <c r="AZ1116" s="1"/>
      <c r="BA1116" s="1"/>
      <c r="BB1116" s="1"/>
      <c r="BC1116" s="1"/>
      <c r="BD1116" s="1"/>
      <c r="BE1116" s="1"/>
      <c r="BF1116" s="1"/>
      <c r="BG1116" s="1"/>
      <c r="BH1116" s="1"/>
      <c r="BI1116" s="1"/>
      <c r="BJ1116" s="1"/>
      <c r="BK1116" s="1"/>
      <c r="BL1116" s="1"/>
      <c r="BM1116" s="1"/>
      <c r="BN1116" s="1"/>
      <c r="BO1116" s="1"/>
      <c r="BP1116" s="1"/>
      <c r="BQ1116" s="1"/>
      <c r="BR1116" s="1"/>
      <c r="BS1116" s="1"/>
      <c r="BT1116" s="1"/>
      <c r="BU1116" s="1"/>
      <c r="BV1116" s="1"/>
      <c r="BW1116" s="1"/>
      <c r="BX1116" s="1"/>
      <c r="BY1116" s="1"/>
      <c r="BZ1116" s="1"/>
      <c r="CA1116" s="1"/>
      <c r="CB1116" s="1"/>
      <c r="CC1116" s="1"/>
      <c r="CD1116" s="1"/>
      <c r="CE1116" s="1"/>
      <c r="CF1116" s="1"/>
      <c r="CG1116" s="1"/>
      <c r="CH1116" s="1"/>
      <c r="CI1116" s="1"/>
      <c r="CJ1116" s="1"/>
      <c r="CK1116" s="1"/>
      <c r="CL1116" s="1"/>
      <c r="CM1116" s="1"/>
      <c r="CN1116" s="1"/>
      <c r="CO1116" s="1"/>
      <c r="CP1116" s="1"/>
      <c r="CQ1116" s="1"/>
      <c r="CR1116" s="1"/>
      <c r="CS1116" s="1"/>
      <c r="CT1116" s="1"/>
      <c r="CU1116" s="1"/>
      <c r="CV1116" s="1"/>
      <c r="CW1116" s="1"/>
      <c r="CX1116" s="1"/>
      <c r="CY1116" s="1"/>
      <c r="CZ1116" s="1"/>
      <c r="DA1116" s="1"/>
      <c r="DB1116" s="1"/>
      <c r="DC1116" s="1"/>
      <c r="DD1116" s="1"/>
      <c r="DE1116" s="1"/>
      <c r="DF1116" s="1"/>
      <c r="DG1116" s="1"/>
      <c r="DH1116" s="1"/>
      <c r="DI1116" s="1"/>
      <c r="DJ1116" s="1"/>
      <c r="DK1116" s="1"/>
      <c r="DL1116" s="1"/>
      <c r="DM1116" s="1"/>
      <c r="DN1116" s="1"/>
      <c r="DO1116" s="1"/>
      <c r="DP1116" s="1"/>
      <c r="DQ1116" s="1"/>
      <c r="DR1116" s="1"/>
      <c r="DS1116" s="1"/>
      <c r="DT1116" s="1"/>
      <c r="DU1116" s="1"/>
      <c r="DV1116" s="1"/>
      <c r="DW1116" s="1"/>
      <c r="DX1116" s="1"/>
      <c r="DY1116" s="1"/>
      <c r="DZ1116" s="1"/>
      <c r="EA1116" s="1"/>
      <c r="EB1116" s="1"/>
      <c r="EC1116" s="1"/>
      <c r="ED1116" s="1"/>
      <c r="EE1116" s="1"/>
      <c r="EF1116" s="1"/>
      <c r="EG1116" s="1"/>
      <c r="EH1116" s="1"/>
      <c r="EI1116" s="1"/>
      <c r="EJ1116" s="1"/>
      <c r="EK1116" s="1"/>
      <c r="EL1116" s="1"/>
      <c r="EM1116" s="1"/>
      <c r="EN1116" s="1"/>
      <c r="EO1116" s="1"/>
      <c r="EP1116" s="1"/>
    </row>
    <row r="1117" spans="1:146" s="94" customFormat="1" ht="14.4">
      <c r="A1117" s="604"/>
      <c r="B1117" s="1"/>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c r="AK1117" s="1"/>
      <c r="AL1117" s="1"/>
      <c r="AM1117" s="1"/>
      <c r="AN1117" s="1"/>
      <c r="AO1117" s="1"/>
      <c r="AP1117" s="1"/>
      <c r="AQ1117" s="1"/>
      <c r="AR1117" s="1"/>
      <c r="AS1117" s="1"/>
      <c r="AT1117" s="1"/>
      <c r="AU1117" s="1"/>
      <c r="AV1117" s="1"/>
      <c r="AW1117" s="1"/>
      <c r="AX1117" s="1"/>
      <c r="AY1117" s="1"/>
      <c r="AZ1117" s="1"/>
      <c r="BA1117" s="1"/>
      <c r="BB1117" s="1"/>
      <c r="BC1117" s="1"/>
      <c r="BD1117" s="1"/>
      <c r="BE1117" s="1"/>
      <c r="BF1117" s="1"/>
      <c r="BG1117" s="1"/>
      <c r="BH1117" s="1"/>
      <c r="BI1117" s="1"/>
      <c r="BJ1117" s="1"/>
      <c r="BK1117" s="1"/>
      <c r="BL1117" s="1"/>
      <c r="BM1117" s="1"/>
      <c r="BN1117" s="1"/>
      <c r="BO1117" s="1"/>
      <c r="BP1117" s="1"/>
      <c r="BQ1117" s="1"/>
      <c r="BR1117" s="1"/>
      <c r="BS1117" s="1"/>
      <c r="BT1117" s="1"/>
      <c r="BU1117" s="1"/>
      <c r="BV1117" s="1"/>
      <c r="BW1117" s="1"/>
      <c r="BX1117" s="1"/>
      <c r="BY1117" s="1"/>
      <c r="BZ1117" s="1"/>
      <c r="CA1117" s="1"/>
      <c r="CB1117" s="1"/>
      <c r="CC1117" s="1"/>
      <c r="CD1117" s="1"/>
      <c r="CE1117" s="1"/>
      <c r="CF1117" s="1"/>
      <c r="CG1117" s="1"/>
      <c r="CH1117" s="1"/>
      <c r="CI1117" s="1"/>
      <c r="CJ1117" s="1"/>
      <c r="CK1117" s="1"/>
      <c r="CL1117" s="1"/>
      <c r="CM1117" s="1"/>
      <c r="CN1117" s="1"/>
      <c r="CO1117" s="1"/>
      <c r="CP1117" s="1"/>
      <c r="CQ1117" s="1"/>
      <c r="CR1117" s="1"/>
      <c r="CS1117" s="1"/>
      <c r="CT1117" s="1"/>
      <c r="CU1117" s="1"/>
      <c r="CV1117" s="1"/>
      <c r="CW1117" s="1"/>
      <c r="CX1117" s="1"/>
      <c r="CY1117" s="1"/>
      <c r="CZ1117" s="1"/>
      <c r="DA1117" s="1"/>
      <c r="DB1117" s="1"/>
      <c r="DC1117" s="1"/>
      <c r="DD1117" s="1"/>
      <c r="DE1117" s="1"/>
      <c r="DF1117" s="1"/>
      <c r="DG1117" s="1"/>
      <c r="DH1117" s="1"/>
      <c r="DI1117" s="1"/>
      <c r="DJ1117" s="1"/>
      <c r="DK1117" s="1"/>
      <c r="DL1117" s="1"/>
      <c r="DM1117" s="1"/>
      <c r="DN1117" s="1"/>
      <c r="DO1117" s="1"/>
      <c r="DP1117" s="1"/>
      <c r="DQ1117" s="1"/>
      <c r="DR1117" s="1"/>
      <c r="DS1117" s="1"/>
      <c r="DT1117" s="1"/>
      <c r="DU1117" s="1"/>
      <c r="DV1117" s="1"/>
      <c r="DW1117" s="1"/>
      <c r="DX1117" s="1"/>
      <c r="DY1117" s="1"/>
      <c r="DZ1117" s="1"/>
      <c r="EA1117" s="1"/>
      <c r="EB1117" s="1"/>
      <c r="EC1117" s="1"/>
      <c r="ED1117" s="1"/>
      <c r="EE1117" s="1"/>
      <c r="EF1117" s="1"/>
      <c r="EG1117" s="1"/>
      <c r="EH1117" s="1"/>
      <c r="EI1117" s="1"/>
      <c r="EJ1117" s="1"/>
      <c r="EK1117" s="1"/>
      <c r="EL1117" s="1"/>
      <c r="EM1117" s="1"/>
      <c r="EN1117" s="1"/>
      <c r="EO1117" s="1"/>
      <c r="EP1117" s="1"/>
    </row>
    <row r="1118" spans="1:146" s="94" customFormat="1" ht="14.4">
      <c r="A1118" s="613" t="s">
        <v>1288</v>
      </c>
      <c r="B1118" s="1"/>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c r="AK1118" s="1"/>
      <c r="AL1118" s="1"/>
      <c r="AM1118" s="1"/>
      <c r="AN1118" s="1"/>
      <c r="AO1118" s="1"/>
      <c r="AP1118" s="1"/>
      <c r="AQ1118" s="1"/>
      <c r="AR1118" s="1"/>
      <c r="AS1118" s="1"/>
      <c r="AT1118" s="1"/>
      <c r="AU1118" s="1"/>
      <c r="AV1118" s="1"/>
      <c r="AW1118" s="1"/>
      <c r="AX1118" s="1"/>
      <c r="AY1118" s="1"/>
      <c r="AZ1118" s="1"/>
      <c r="BA1118" s="1"/>
      <c r="BB1118" s="1"/>
      <c r="BC1118" s="1"/>
      <c r="BD1118" s="1"/>
      <c r="BE1118" s="1"/>
      <c r="BF1118" s="1"/>
      <c r="BG1118" s="1"/>
      <c r="BH1118" s="1"/>
      <c r="BI1118" s="1"/>
      <c r="BJ1118" s="1"/>
      <c r="BK1118" s="1"/>
      <c r="BL1118" s="1"/>
      <c r="BM1118" s="1"/>
      <c r="BN1118" s="1"/>
      <c r="BO1118" s="1"/>
      <c r="BP1118" s="1"/>
      <c r="BQ1118" s="1"/>
      <c r="BR1118" s="1"/>
      <c r="BS1118" s="1"/>
      <c r="BT1118" s="1"/>
      <c r="BU1118" s="1"/>
      <c r="BV1118" s="1"/>
      <c r="BW1118" s="1"/>
      <c r="BX1118" s="1"/>
      <c r="BY1118" s="1"/>
      <c r="BZ1118" s="1"/>
      <c r="CA1118" s="1"/>
      <c r="CB1118" s="1"/>
      <c r="CC1118" s="1"/>
      <c r="CD1118" s="1"/>
      <c r="CE1118" s="1"/>
      <c r="CF1118" s="1"/>
      <c r="CG1118" s="1"/>
      <c r="CH1118" s="1"/>
      <c r="CI1118" s="1"/>
      <c r="CJ1118" s="1"/>
      <c r="CK1118" s="1"/>
      <c r="CL1118" s="1"/>
      <c r="CM1118" s="1"/>
      <c r="CN1118" s="1"/>
      <c r="CO1118" s="1"/>
      <c r="CP1118" s="1"/>
      <c r="CQ1118" s="1"/>
      <c r="CR1118" s="1"/>
      <c r="CS1118" s="1"/>
      <c r="CT1118" s="1"/>
      <c r="CU1118" s="1"/>
      <c r="CV1118" s="1"/>
      <c r="CW1118" s="1"/>
      <c r="CX1118" s="1"/>
      <c r="CY1118" s="1"/>
      <c r="CZ1118" s="1"/>
      <c r="DA1118" s="1"/>
      <c r="DB1118" s="1"/>
      <c r="DC1118" s="1"/>
      <c r="DD1118" s="1"/>
      <c r="DE1118" s="1"/>
      <c r="DF1118" s="1"/>
      <c r="DG1118" s="1"/>
      <c r="DH1118" s="1"/>
      <c r="DI1118" s="1"/>
      <c r="DJ1118" s="1"/>
      <c r="DK1118" s="1"/>
      <c r="DL1118" s="1"/>
      <c r="DM1118" s="1"/>
      <c r="DN1118" s="1"/>
      <c r="DO1118" s="1"/>
      <c r="DP1118" s="1"/>
      <c r="DQ1118" s="1"/>
      <c r="DR1118" s="1"/>
      <c r="DS1118" s="1"/>
      <c r="DT1118" s="1"/>
      <c r="DU1118" s="1"/>
      <c r="DV1118" s="1"/>
      <c r="DW1118" s="1"/>
      <c r="DX1118" s="1"/>
      <c r="DY1118" s="1"/>
      <c r="DZ1118" s="1"/>
      <c r="EA1118" s="1"/>
      <c r="EB1118" s="1"/>
      <c r="EC1118" s="1"/>
      <c r="ED1118" s="1"/>
      <c r="EE1118" s="1"/>
      <c r="EF1118" s="1"/>
      <c r="EG1118" s="1"/>
      <c r="EH1118" s="1"/>
      <c r="EI1118" s="1"/>
      <c r="EJ1118" s="1"/>
      <c r="EK1118" s="1"/>
      <c r="EL1118" s="1"/>
      <c r="EM1118" s="1"/>
      <c r="EN1118" s="1"/>
      <c r="EO1118" s="1"/>
      <c r="EP1118" s="1"/>
    </row>
    <row r="1119" spans="1:146" s="94" customFormat="1" ht="14.4">
      <c r="A1119" s="613"/>
      <c r="B1119" s="1"/>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c r="AK1119" s="1"/>
      <c r="AL1119" s="1"/>
      <c r="AM1119" s="1"/>
      <c r="AN1119" s="1"/>
      <c r="AO1119" s="1"/>
      <c r="AP1119" s="1"/>
      <c r="AQ1119" s="1"/>
      <c r="AR1119" s="1"/>
      <c r="AS1119" s="1"/>
      <c r="AT1119" s="1"/>
      <c r="AU1119" s="1"/>
      <c r="AV1119" s="1"/>
      <c r="AW1119" s="1"/>
      <c r="AX1119" s="1"/>
      <c r="AY1119" s="1"/>
      <c r="AZ1119" s="1"/>
      <c r="BA1119" s="1"/>
      <c r="BB1119" s="1"/>
      <c r="BC1119" s="1"/>
      <c r="BD1119" s="1"/>
      <c r="BE1119" s="1"/>
      <c r="BF1119" s="1"/>
      <c r="BG1119" s="1"/>
      <c r="BH1119" s="1"/>
      <c r="BI1119" s="1"/>
      <c r="BJ1119" s="1"/>
      <c r="BK1119" s="1"/>
      <c r="BL1119" s="1"/>
      <c r="BM1119" s="1"/>
      <c r="BN1119" s="1"/>
      <c r="BO1119" s="1"/>
      <c r="BP1119" s="1"/>
      <c r="BQ1119" s="1"/>
      <c r="BR1119" s="1"/>
      <c r="BS1119" s="1"/>
      <c r="BT1119" s="1"/>
      <c r="BU1119" s="1"/>
      <c r="BV1119" s="1"/>
      <c r="BW1119" s="1"/>
      <c r="BX1119" s="1"/>
      <c r="BY1119" s="1"/>
      <c r="BZ1119" s="1"/>
      <c r="CA1119" s="1"/>
      <c r="CB1119" s="1"/>
      <c r="CC1119" s="1"/>
      <c r="CD1119" s="1"/>
      <c r="CE1119" s="1"/>
      <c r="CF1119" s="1"/>
      <c r="CG1119" s="1"/>
      <c r="CH1119" s="1"/>
      <c r="CI1119" s="1"/>
      <c r="CJ1119" s="1"/>
      <c r="CK1119" s="1"/>
      <c r="CL1119" s="1"/>
      <c r="CM1119" s="1"/>
      <c r="CN1119" s="1"/>
      <c r="CO1119" s="1"/>
      <c r="CP1119" s="1"/>
      <c r="CQ1119" s="1"/>
      <c r="CR1119" s="1"/>
      <c r="CS1119" s="1"/>
      <c r="CT1119" s="1"/>
      <c r="CU1119" s="1"/>
      <c r="CV1119" s="1"/>
      <c r="CW1119" s="1"/>
      <c r="CX1119" s="1"/>
      <c r="CY1119" s="1"/>
      <c r="CZ1119" s="1"/>
      <c r="DA1119" s="1"/>
      <c r="DB1119" s="1"/>
      <c r="DC1119" s="1"/>
      <c r="DD1119" s="1"/>
      <c r="DE1119" s="1"/>
      <c r="DF1119" s="1"/>
      <c r="DG1119" s="1"/>
      <c r="DH1119" s="1"/>
      <c r="DI1119" s="1"/>
      <c r="DJ1119" s="1"/>
      <c r="DK1119" s="1"/>
      <c r="DL1119" s="1"/>
      <c r="DM1119" s="1"/>
      <c r="DN1119" s="1"/>
      <c r="DO1119" s="1"/>
      <c r="DP1119" s="1"/>
      <c r="DQ1119" s="1"/>
      <c r="DR1119" s="1"/>
      <c r="DS1119" s="1"/>
      <c r="DT1119" s="1"/>
      <c r="DU1119" s="1"/>
      <c r="DV1119" s="1"/>
      <c r="DW1119" s="1"/>
      <c r="DX1119" s="1"/>
      <c r="DY1119" s="1"/>
      <c r="DZ1119" s="1"/>
      <c r="EA1119" s="1"/>
      <c r="EB1119" s="1"/>
      <c r="EC1119" s="1"/>
      <c r="ED1119" s="1"/>
      <c r="EE1119" s="1"/>
      <c r="EF1119" s="1"/>
      <c r="EG1119" s="1"/>
      <c r="EH1119" s="1"/>
      <c r="EI1119" s="1"/>
      <c r="EJ1119" s="1"/>
      <c r="EK1119" s="1"/>
      <c r="EL1119" s="1"/>
      <c r="EM1119" s="1"/>
      <c r="EN1119" s="1"/>
      <c r="EO1119" s="1"/>
      <c r="EP1119" s="1"/>
    </row>
    <row r="1120" spans="1:146" s="94" customFormat="1" ht="14.4">
      <c r="A1120" s="613" t="s">
        <v>1327</v>
      </c>
      <c r="B1120" s="1"/>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c r="AK1120" s="1"/>
      <c r="AL1120" s="1"/>
      <c r="AM1120" s="1"/>
      <c r="AN1120" s="1"/>
      <c r="AO1120" s="1"/>
      <c r="AP1120" s="1"/>
      <c r="AQ1120" s="1"/>
      <c r="AR1120" s="1"/>
      <c r="AS1120" s="1"/>
      <c r="AT1120" s="1"/>
      <c r="AU1120" s="1"/>
      <c r="AV1120" s="1"/>
      <c r="AW1120" s="1"/>
      <c r="AX1120" s="1"/>
      <c r="AY1120" s="1"/>
      <c r="AZ1120" s="1"/>
      <c r="BA1120" s="1"/>
      <c r="BB1120" s="1"/>
      <c r="BC1120" s="1"/>
      <c r="BD1120" s="1"/>
      <c r="BE1120" s="1"/>
      <c r="BF1120" s="1"/>
      <c r="BG1120" s="1"/>
      <c r="BH1120" s="1"/>
      <c r="BI1120" s="1"/>
      <c r="BJ1120" s="1"/>
      <c r="BK1120" s="1"/>
      <c r="BL1120" s="1"/>
      <c r="BM1120" s="1"/>
      <c r="BN1120" s="1"/>
      <c r="BO1120" s="1"/>
      <c r="BP1120" s="1"/>
      <c r="BQ1120" s="1"/>
      <c r="BR1120" s="1"/>
      <c r="BS1120" s="1"/>
      <c r="BT1120" s="1"/>
      <c r="BU1120" s="1"/>
      <c r="BV1120" s="1"/>
      <c r="BW1120" s="1"/>
      <c r="BX1120" s="1"/>
      <c r="BY1120" s="1"/>
      <c r="BZ1120" s="1"/>
      <c r="CA1120" s="1"/>
      <c r="CB1120" s="1"/>
      <c r="CC1120" s="1"/>
      <c r="CD1120" s="1"/>
      <c r="CE1120" s="1"/>
      <c r="CF1120" s="1"/>
      <c r="CG1120" s="1"/>
      <c r="CH1120" s="1"/>
      <c r="CI1120" s="1"/>
      <c r="CJ1120" s="1"/>
      <c r="CK1120" s="1"/>
      <c r="CL1120" s="1"/>
      <c r="CM1120" s="1"/>
      <c r="CN1120" s="1"/>
      <c r="CO1120" s="1"/>
      <c r="CP1120" s="1"/>
      <c r="CQ1120" s="1"/>
      <c r="CR1120" s="1"/>
      <c r="CS1120" s="1"/>
      <c r="CT1120" s="1"/>
      <c r="CU1120" s="1"/>
      <c r="CV1120" s="1"/>
      <c r="CW1120" s="1"/>
      <c r="CX1120" s="1"/>
      <c r="CY1120" s="1"/>
      <c r="CZ1120" s="1"/>
      <c r="DA1120" s="1"/>
      <c r="DB1120" s="1"/>
      <c r="DC1120" s="1"/>
      <c r="DD1120" s="1"/>
      <c r="DE1120" s="1"/>
      <c r="DF1120" s="1"/>
      <c r="DG1120" s="1"/>
      <c r="DH1120" s="1"/>
      <c r="DI1120" s="1"/>
      <c r="DJ1120" s="1"/>
      <c r="DK1120" s="1"/>
      <c r="DL1120" s="1"/>
      <c r="DM1120" s="1"/>
      <c r="DN1120" s="1"/>
      <c r="DO1120" s="1"/>
      <c r="DP1120" s="1"/>
      <c r="DQ1120" s="1"/>
      <c r="DR1120" s="1"/>
      <c r="DS1120" s="1"/>
      <c r="DT1120" s="1"/>
      <c r="DU1120" s="1"/>
      <c r="DV1120" s="1"/>
      <c r="DW1120" s="1"/>
      <c r="DX1120" s="1"/>
      <c r="DY1120" s="1"/>
      <c r="DZ1120" s="1"/>
      <c r="EA1120" s="1"/>
      <c r="EB1120" s="1"/>
      <c r="EC1120" s="1"/>
      <c r="ED1120" s="1"/>
      <c r="EE1120" s="1"/>
      <c r="EF1120" s="1"/>
      <c r="EG1120" s="1"/>
      <c r="EH1120" s="1"/>
      <c r="EI1120" s="1"/>
      <c r="EJ1120" s="1"/>
      <c r="EK1120" s="1"/>
      <c r="EL1120" s="1"/>
      <c r="EM1120" s="1"/>
      <c r="EN1120" s="1"/>
      <c r="EO1120" s="1"/>
      <c r="EP1120" s="1"/>
    </row>
    <row r="1121" spans="1:146" s="94" customFormat="1" ht="14.4">
      <c r="A1121" s="613" t="s">
        <v>1328</v>
      </c>
      <c r="B1121" s="1"/>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c r="AK1121" s="1"/>
      <c r="AL1121" s="1"/>
      <c r="AM1121" s="1"/>
      <c r="AN1121" s="1"/>
      <c r="AO1121" s="1"/>
      <c r="AP1121" s="1"/>
      <c r="AQ1121" s="1"/>
      <c r="AR1121" s="1"/>
      <c r="AS1121" s="1"/>
      <c r="AT1121" s="1"/>
      <c r="AU1121" s="1"/>
      <c r="AV1121" s="1"/>
      <c r="AW1121" s="1"/>
      <c r="AX1121" s="1"/>
      <c r="AY1121" s="1"/>
      <c r="AZ1121" s="1"/>
      <c r="BA1121" s="1"/>
      <c r="BB1121" s="1"/>
      <c r="BC1121" s="1"/>
      <c r="BD1121" s="1"/>
      <c r="BE1121" s="1"/>
      <c r="BF1121" s="1"/>
      <c r="BG1121" s="1"/>
      <c r="BH1121" s="1"/>
      <c r="BI1121" s="1"/>
      <c r="BJ1121" s="1"/>
      <c r="BK1121" s="1"/>
      <c r="BL1121" s="1"/>
      <c r="BM1121" s="1"/>
      <c r="BN1121" s="1"/>
      <c r="BO1121" s="1"/>
      <c r="BP1121" s="1"/>
      <c r="BQ1121" s="1"/>
      <c r="BR1121" s="1"/>
      <c r="BS1121" s="1"/>
      <c r="BT1121" s="1"/>
      <c r="BU1121" s="1"/>
      <c r="BV1121" s="1"/>
      <c r="BW1121" s="1"/>
      <c r="BX1121" s="1"/>
      <c r="BY1121" s="1"/>
      <c r="BZ1121" s="1"/>
      <c r="CA1121" s="1"/>
      <c r="CB1121" s="1"/>
      <c r="CC1121" s="1"/>
      <c r="CD1121" s="1"/>
      <c r="CE1121" s="1"/>
      <c r="CF1121" s="1"/>
      <c r="CG1121" s="1"/>
      <c r="CH1121" s="1"/>
      <c r="CI1121" s="1"/>
      <c r="CJ1121" s="1"/>
      <c r="CK1121" s="1"/>
      <c r="CL1121" s="1"/>
      <c r="CM1121" s="1"/>
      <c r="CN1121" s="1"/>
      <c r="CO1121" s="1"/>
      <c r="CP1121" s="1"/>
      <c r="CQ1121" s="1"/>
      <c r="CR1121" s="1"/>
      <c r="CS1121" s="1"/>
      <c r="CT1121" s="1"/>
      <c r="CU1121" s="1"/>
      <c r="CV1121" s="1"/>
      <c r="CW1121" s="1"/>
      <c r="CX1121" s="1"/>
      <c r="CY1121" s="1"/>
      <c r="CZ1121" s="1"/>
      <c r="DA1121" s="1"/>
      <c r="DB1121" s="1"/>
      <c r="DC1121" s="1"/>
      <c r="DD1121" s="1"/>
      <c r="DE1121" s="1"/>
      <c r="DF1121" s="1"/>
      <c r="DG1121" s="1"/>
      <c r="DH1121" s="1"/>
      <c r="DI1121" s="1"/>
      <c r="DJ1121" s="1"/>
      <c r="DK1121" s="1"/>
      <c r="DL1121" s="1"/>
      <c r="DM1121" s="1"/>
      <c r="DN1121" s="1"/>
      <c r="DO1121" s="1"/>
      <c r="DP1121" s="1"/>
      <c r="DQ1121" s="1"/>
      <c r="DR1121" s="1"/>
      <c r="DS1121" s="1"/>
      <c r="DT1121" s="1"/>
      <c r="DU1121" s="1"/>
      <c r="DV1121" s="1"/>
      <c r="DW1121" s="1"/>
      <c r="DX1121" s="1"/>
      <c r="DY1121" s="1"/>
      <c r="DZ1121" s="1"/>
      <c r="EA1121" s="1"/>
      <c r="EB1121" s="1"/>
      <c r="EC1121" s="1"/>
      <c r="ED1121" s="1"/>
      <c r="EE1121" s="1"/>
      <c r="EF1121" s="1"/>
      <c r="EG1121" s="1"/>
      <c r="EH1121" s="1"/>
      <c r="EI1121" s="1"/>
      <c r="EJ1121" s="1"/>
      <c r="EK1121" s="1"/>
      <c r="EL1121" s="1"/>
      <c r="EM1121" s="1"/>
      <c r="EN1121" s="1"/>
      <c r="EO1121" s="1"/>
      <c r="EP1121" s="1"/>
    </row>
    <row r="1122" spans="1:146" s="94" customFormat="1" ht="14.4">
      <c r="A1122" s="613"/>
      <c r="B1122" s="1"/>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c r="AK1122" s="1"/>
      <c r="AL1122" s="1"/>
      <c r="AM1122" s="1"/>
      <c r="AN1122" s="1"/>
      <c r="AO1122" s="1"/>
      <c r="AP1122" s="1"/>
      <c r="AQ1122" s="1"/>
      <c r="AR1122" s="1"/>
      <c r="AS1122" s="1"/>
      <c r="AT1122" s="1"/>
      <c r="AU1122" s="1"/>
      <c r="AV1122" s="1"/>
      <c r="AW1122" s="1"/>
      <c r="AX1122" s="1"/>
      <c r="AY1122" s="1"/>
      <c r="AZ1122" s="1"/>
      <c r="BA1122" s="1"/>
      <c r="BB1122" s="1"/>
      <c r="BC1122" s="1"/>
      <c r="BD1122" s="1"/>
      <c r="BE1122" s="1"/>
      <c r="BF1122" s="1"/>
      <c r="BG1122" s="1"/>
      <c r="BH1122" s="1"/>
      <c r="BI1122" s="1"/>
      <c r="BJ1122" s="1"/>
      <c r="BK1122" s="1"/>
      <c r="BL1122" s="1"/>
      <c r="BM1122" s="1"/>
      <c r="BN1122" s="1"/>
      <c r="BO1122" s="1"/>
      <c r="BP1122" s="1"/>
      <c r="BQ1122" s="1"/>
      <c r="BR1122" s="1"/>
      <c r="BS1122" s="1"/>
      <c r="BT1122" s="1"/>
      <c r="BU1122" s="1"/>
      <c r="BV1122" s="1"/>
      <c r="BW1122" s="1"/>
      <c r="BX1122" s="1"/>
      <c r="BY1122" s="1"/>
      <c r="BZ1122" s="1"/>
      <c r="CA1122" s="1"/>
      <c r="CB1122" s="1"/>
      <c r="CC1122" s="1"/>
      <c r="CD1122" s="1"/>
      <c r="CE1122" s="1"/>
      <c r="CF1122" s="1"/>
      <c r="CG1122" s="1"/>
      <c r="CH1122" s="1"/>
      <c r="CI1122" s="1"/>
      <c r="CJ1122" s="1"/>
      <c r="CK1122" s="1"/>
      <c r="CL1122" s="1"/>
      <c r="CM1122" s="1"/>
      <c r="CN1122" s="1"/>
      <c r="CO1122" s="1"/>
      <c r="CP1122" s="1"/>
      <c r="CQ1122" s="1"/>
      <c r="CR1122" s="1"/>
      <c r="CS1122" s="1"/>
      <c r="CT1122" s="1"/>
      <c r="CU1122" s="1"/>
      <c r="CV1122" s="1"/>
      <c r="CW1122" s="1"/>
      <c r="CX1122" s="1"/>
      <c r="CY1122" s="1"/>
      <c r="CZ1122" s="1"/>
      <c r="DA1122" s="1"/>
      <c r="DB1122" s="1"/>
      <c r="DC1122" s="1"/>
      <c r="DD1122" s="1"/>
      <c r="DE1122" s="1"/>
      <c r="DF1122" s="1"/>
      <c r="DG1122" s="1"/>
      <c r="DH1122" s="1"/>
      <c r="DI1122" s="1"/>
      <c r="DJ1122" s="1"/>
      <c r="DK1122" s="1"/>
      <c r="DL1122" s="1"/>
      <c r="DM1122" s="1"/>
      <c r="DN1122" s="1"/>
      <c r="DO1122" s="1"/>
      <c r="DP1122" s="1"/>
      <c r="DQ1122" s="1"/>
      <c r="DR1122" s="1"/>
      <c r="DS1122" s="1"/>
      <c r="DT1122" s="1"/>
      <c r="DU1122" s="1"/>
      <c r="DV1122" s="1"/>
      <c r="DW1122" s="1"/>
      <c r="DX1122" s="1"/>
      <c r="DY1122" s="1"/>
      <c r="DZ1122" s="1"/>
      <c r="EA1122" s="1"/>
      <c r="EB1122" s="1"/>
      <c r="EC1122" s="1"/>
      <c r="ED1122" s="1"/>
      <c r="EE1122" s="1"/>
      <c r="EF1122" s="1"/>
      <c r="EG1122" s="1"/>
      <c r="EH1122" s="1"/>
      <c r="EI1122" s="1"/>
      <c r="EJ1122" s="1"/>
      <c r="EK1122" s="1"/>
      <c r="EL1122" s="1"/>
      <c r="EM1122" s="1"/>
      <c r="EN1122" s="1"/>
      <c r="EO1122" s="1"/>
      <c r="EP1122" s="1"/>
    </row>
    <row r="1123" spans="1:146" s="94" customFormat="1" ht="14.4">
      <c r="A1123" s="613" t="s">
        <v>1329</v>
      </c>
      <c r="B1123" s="1"/>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c r="AK1123" s="1"/>
      <c r="AL1123" s="1"/>
      <c r="AM1123" s="1"/>
      <c r="AN1123" s="1"/>
      <c r="AO1123" s="1"/>
      <c r="AP1123" s="1"/>
      <c r="AQ1123" s="1"/>
      <c r="AR1123" s="1"/>
      <c r="AS1123" s="1"/>
      <c r="AT1123" s="1"/>
      <c r="AU1123" s="1"/>
      <c r="AV1123" s="1"/>
      <c r="AW1123" s="1"/>
      <c r="AX1123" s="1"/>
      <c r="AY1123" s="1"/>
      <c r="AZ1123" s="1"/>
      <c r="BA1123" s="1"/>
      <c r="BB1123" s="1"/>
      <c r="BC1123" s="1"/>
      <c r="BD1123" s="1"/>
      <c r="BE1123" s="1"/>
      <c r="BF1123" s="1"/>
      <c r="BG1123" s="1"/>
      <c r="BH1123" s="1"/>
      <c r="BI1123" s="1"/>
      <c r="BJ1123" s="1"/>
      <c r="BK1123" s="1"/>
      <c r="BL1123" s="1"/>
      <c r="BM1123" s="1"/>
      <c r="BN1123" s="1"/>
      <c r="BO1123" s="1"/>
      <c r="BP1123" s="1"/>
      <c r="BQ1123" s="1"/>
      <c r="BR1123" s="1"/>
      <c r="BS1123" s="1"/>
      <c r="BT1123" s="1"/>
      <c r="BU1123" s="1"/>
      <c r="BV1123" s="1"/>
      <c r="BW1123" s="1"/>
      <c r="BX1123" s="1"/>
      <c r="BY1123" s="1"/>
      <c r="BZ1123" s="1"/>
      <c r="CA1123" s="1"/>
      <c r="CB1123" s="1"/>
      <c r="CC1123" s="1"/>
      <c r="CD1123" s="1"/>
      <c r="CE1123" s="1"/>
      <c r="CF1123" s="1"/>
      <c r="CG1123" s="1"/>
      <c r="CH1123" s="1"/>
      <c r="CI1123" s="1"/>
      <c r="CJ1123" s="1"/>
      <c r="CK1123" s="1"/>
      <c r="CL1123" s="1"/>
      <c r="CM1123" s="1"/>
      <c r="CN1123" s="1"/>
      <c r="CO1123" s="1"/>
      <c r="CP1123" s="1"/>
      <c r="CQ1123" s="1"/>
      <c r="CR1123" s="1"/>
      <c r="CS1123" s="1"/>
      <c r="CT1123" s="1"/>
      <c r="CU1123" s="1"/>
      <c r="CV1123" s="1"/>
      <c r="CW1123" s="1"/>
      <c r="CX1123" s="1"/>
      <c r="CY1123" s="1"/>
      <c r="CZ1123" s="1"/>
      <c r="DA1123" s="1"/>
      <c r="DB1123" s="1"/>
      <c r="DC1123" s="1"/>
      <c r="DD1123" s="1"/>
      <c r="DE1123" s="1"/>
      <c r="DF1123" s="1"/>
      <c r="DG1123" s="1"/>
      <c r="DH1123" s="1"/>
      <c r="DI1123" s="1"/>
      <c r="DJ1123" s="1"/>
      <c r="DK1123" s="1"/>
      <c r="DL1123" s="1"/>
      <c r="DM1123" s="1"/>
      <c r="DN1123" s="1"/>
      <c r="DO1123" s="1"/>
      <c r="DP1123" s="1"/>
      <c r="DQ1123" s="1"/>
      <c r="DR1123" s="1"/>
      <c r="DS1123" s="1"/>
      <c r="DT1123" s="1"/>
      <c r="DU1123" s="1"/>
      <c r="DV1123" s="1"/>
      <c r="DW1123" s="1"/>
      <c r="DX1123" s="1"/>
      <c r="DY1123" s="1"/>
      <c r="DZ1123" s="1"/>
      <c r="EA1123" s="1"/>
      <c r="EB1123" s="1"/>
      <c r="EC1123" s="1"/>
      <c r="ED1123" s="1"/>
      <c r="EE1123" s="1"/>
      <c r="EF1123" s="1"/>
      <c r="EG1123" s="1"/>
      <c r="EH1123" s="1"/>
      <c r="EI1123" s="1"/>
      <c r="EJ1123" s="1"/>
      <c r="EK1123" s="1"/>
      <c r="EL1123" s="1"/>
      <c r="EM1123" s="1"/>
      <c r="EN1123" s="1"/>
      <c r="EO1123" s="1"/>
      <c r="EP1123" s="1"/>
    </row>
    <row r="1124" spans="1:146" s="94" customFormat="1" ht="14.4">
      <c r="A1124" s="613"/>
      <c r="B1124" s="1"/>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c r="AK1124" s="1"/>
      <c r="AL1124" s="1"/>
      <c r="AM1124" s="1"/>
      <c r="AN1124" s="1"/>
      <c r="AO1124" s="1"/>
      <c r="AP1124" s="1"/>
      <c r="AQ1124" s="1"/>
      <c r="AR1124" s="1"/>
      <c r="AS1124" s="1"/>
      <c r="AT1124" s="1"/>
      <c r="AU1124" s="1"/>
      <c r="AV1124" s="1"/>
      <c r="AW1124" s="1"/>
      <c r="AX1124" s="1"/>
      <c r="AY1124" s="1"/>
      <c r="AZ1124" s="1"/>
      <c r="BA1124" s="1"/>
      <c r="BB1124" s="1"/>
      <c r="BC1124" s="1"/>
      <c r="BD1124" s="1"/>
      <c r="BE1124" s="1"/>
      <c r="BF1124" s="1"/>
      <c r="BG1124" s="1"/>
      <c r="BH1124" s="1"/>
      <c r="BI1124" s="1"/>
      <c r="BJ1124" s="1"/>
      <c r="BK1124" s="1"/>
      <c r="BL1124" s="1"/>
      <c r="BM1124" s="1"/>
      <c r="BN1124" s="1"/>
      <c r="BO1124" s="1"/>
      <c r="BP1124" s="1"/>
      <c r="BQ1124" s="1"/>
      <c r="BR1124" s="1"/>
      <c r="BS1124" s="1"/>
      <c r="BT1124" s="1"/>
      <c r="BU1124" s="1"/>
      <c r="BV1124" s="1"/>
      <c r="BW1124" s="1"/>
      <c r="BX1124" s="1"/>
      <c r="BY1124" s="1"/>
      <c r="BZ1124" s="1"/>
      <c r="CA1124" s="1"/>
      <c r="CB1124" s="1"/>
      <c r="CC1124" s="1"/>
      <c r="CD1124" s="1"/>
      <c r="CE1124" s="1"/>
      <c r="CF1124" s="1"/>
      <c r="CG1124" s="1"/>
      <c r="CH1124" s="1"/>
      <c r="CI1124" s="1"/>
      <c r="CJ1124" s="1"/>
      <c r="CK1124" s="1"/>
      <c r="CL1124" s="1"/>
      <c r="CM1124" s="1"/>
      <c r="CN1124" s="1"/>
      <c r="CO1124" s="1"/>
      <c r="CP1124" s="1"/>
      <c r="CQ1124" s="1"/>
      <c r="CR1124" s="1"/>
      <c r="CS1124" s="1"/>
      <c r="CT1124" s="1"/>
      <c r="CU1124" s="1"/>
      <c r="CV1124" s="1"/>
      <c r="CW1124" s="1"/>
      <c r="CX1124" s="1"/>
      <c r="CY1124" s="1"/>
      <c r="CZ1124" s="1"/>
      <c r="DA1124" s="1"/>
      <c r="DB1124" s="1"/>
      <c r="DC1124" s="1"/>
      <c r="DD1124" s="1"/>
      <c r="DE1124" s="1"/>
      <c r="DF1124" s="1"/>
      <c r="DG1124" s="1"/>
      <c r="DH1124" s="1"/>
      <c r="DI1124" s="1"/>
      <c r="DJ1124" s="1"/>
      <c r="DK1124" s="1"/>
      <c r="DL1124" s="1"/>
      <c r="DM1124" s="1"/>
      <c r="DN1124" s="1"/>
      <c r="DO1124" s="1"/>
      <c r="DP1124" s="1"/>
      <c r="DQ1124" s="1"/>
      <c r="DR1124" s="1"/>
      <c r="DS1124" s="1"/>
      <c r="DT1124" s="1"/>
      <c r="DU1124" s="1"/>
      <c r="DV1124" s="1"/>
      <c r="DW1124" s="1"/>
      <c r="DX1124" s="1"/>
      <c r="DY1124" s="1"/>
      <c r="DZ1124" s="1"/>
      <c r="EA1124" s="1"/>
      <c r="EB1124" s="1"/>
      <c r="EC1124" s="1"/>
      <c r="ED1124" s="1"/>
      <c r="EE1124" s="1"/>
      <c r="EF1124" s="1"/>
      <c r="EG1124" s="1"/>
      <c r="EH1124" s="1"/>
      <c r="EI1124" s="1"/>
      <c r="EJ1124" s="1"/>
      <c r="EK1124" s="1"/>
      <c r="EL1124" s="1"/>
      <c r="EM1124" s="1"/>
      <c r="EN1124" s="1"/>
      <c r="EO1124" s="1"/>
      <c r="EP1124" s="1"/>
    </row>
    <row r="1125" spans="1:146" s="94" customFormat="1" ht="14.4">
      <c r="A1125" s="613" t="s">
        <v>1330</v>
      </c>
      <c r="B1125" s="1"/>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c r="AK1125" s="1"/>
      <c r="AL1125" s="1"/>
      <c r="AM1125" s="1"/>
      <c r="AN1125" s="1"/>
      <c r="AO1125" s="1"/>
      <c r="AP1125" s="1"/>
      <c r="AQ1125" s="1"/>
      <c r="AR1125" s="1"/>
      <c r="AS1125" s="1"/>
      <c r="AT1125" s="1"/>
      <c r="AU1125" s="1"/>
      <c r="AV1125" s="1"/>
      <c r="AW1125" s="1"/>
      <c r="AX1125" s="1"/>
      <c r="AY1125" s="1"/>
      <c r="AZ1125" s="1"/>
      <c r="BA1125" s="1"/>
      <c r="BB1125" s="1"/>
      <c r="BC1125" s="1"/>
      <c r="BD1125" s="1"/>
      <c r="BE1125" s="1"/>
      <c r="BF1125" s="1"/>
      <c r="BG1125" s="1"/>
      <c r="BH1125" s="1"/>
      <c r="BI1125" s="1"/>
      <c r="BJ1125" s="1"/>
      <c r="BK1125" s="1"/>
      <c r="BL1125" s="1"/>
      <c r="BM1125" s="1"/>
      <c r="BN1125" s="1"/>
      <c r="BO1125" s="1"/>
      <c r="BP1125" s="1"/>
      <c r="BQ1125" s="1"/>
      <c r="BR1125" s="1"/>
      <c r="BS1125" s="1"/>
      <c r="BT1125" s="1"/>
      <c r="BU1125" s="1"/>
      <c r="BV1125" s="1"/>
      <c r="BW1125" s="1"/>
      <c r="BX1125" s="1"/>
      <c r="BY1125" s="1"/>
      <c r="BZ1125" s="1"/>
      <c r="CA1125" s="1"/>
      <c r="CB1125" s="1"/>
      <c r="CC1125" s="1"/>
      <c r="CD1125" s="1"/>
      <c r="CE1125" s="1"/>
      <c r="CF1125" s="1"/>
      <c r="CG1125" s="1"/>
      <c r="CH1125" s="1"/>
      <c r="CI1125" s="1"/>
      <c r="CJ1125" s="1"/>
      <c r="CK1125" s="1"/>
      <c r="CL1125" s="1"/>
      <c r="CM1125" s="1"/>
      <c r="CN1125" s="1"/>
      <c r="CO1125" s="1"/>
      <c r="CP1125" s="1"/>
      <c r="CQ1125" s="1"/>
      <c r="CR1125" s="1"/>
      <c r="CS1125" s="1"/>
      <c r="CT1125" s="1"/>
      <c r="CU1125" s="1"/>
      <c r="CV1125" s="1"/>
      <c r="CW1125" s="1"/>
      <c r="CX1125" s="1"/>
      <c r="CY1125" s="1"/>
      <c r="CZ1125" s="1"/>
      <c r="DA1125" s="1"/>
      <c r="DB1125" s="1"/>
      <c r="DC1125" s="1"/>
      <c r="DD1125" s="1"/>
      <c r="DE1125" s="1"/>
      <c r="DF1125" s="1"/>
      <c r="DG1125" s="1"/>
      <c r="DH1125" s="1"/>
      <c r="DI1125" s="1"/>
      <c r="DJ1125" s="1"/>
      <c r="DK1125" s="1"/>
      <c r="DL1125" s="1"/>
      <c r="DM1125" s="1"/>
      <c r="DN1125" s="1"/>
      <c r="DO1125" s="1"/>
      <c r="DP1125" s="1"/>
      <c r="DQ1125" s="1"/>
      <c r="DR1125" s="1"/>
      <c r="DS1125" s="1"/>
      <c r="DT1125" s="1"/>
      <c r="DU1125" s="1"/>
      <c r="DV1125" s="1"/>
      <c r="DW1125" s="1"/>
      <c r="DX1125" s="1"/>
      <c r="DY1125" s="1"/>
      <c r="DZ1125" s="1"/>
      <c r="EA1125" s="1"/>
      <c r="EB1125" s="1"/>
      <c r="EC1125" s="1"/>
      <c r="ED1125" s="1"/>
      <c r="EE1125" s="1"/>
      <c r="EF1125" s="1"/>
      <c r="EG1125" s="1"/>
      <c r="EH1125" s="1"/>
      <c r="EI1125" s="1"/>
      <c r="EJ1125" s="1"/>
      <c r="EK1125" s="1"/>
      <c r="EL1125" s="1"/>
      <c r="EM1125" s="1"/>
      <c r="EN1125" s="1"/>
      <c r="EO1125" s="1"/>
      <c r="EP1125" s="1"/>
    </row>
    <row r="1126" spans="1:146" s="94" customFormat="1" ht="14.4">
      <c r="A1126" s="613"/>
      <c r="B1126" s="1"/>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c r="AK1126" s="1"/>
      <c r="AL1126" s="1"/>
      <c r="AM1126" s="1"/>
      <c r="AN1126" s="1"/>
      <c r="AO1126" s="1"/>
      <c r="AP1126" s="1"/>
      <c r="AQ1126" s="1"/>
      <c r="AR1126" s="1"/>
      <c r="AS1126" s="1"/>
      <c r="AT1126" s="1"/>
      <c r="AU1126" s="1"/>
      <c r="AV1126" s="1"/>
      <c r="AW1126" s="1"/>
      <c r="AX1126" s="1"/>
      <c r="AY1126" s="1"/>
      <c r="AZ1126" s="1"/>
      <c r="BA1126" s="1"/>
      <c r="BB1126" s="1"/>
      <c r="BC1126" s="1"/>
      <c r="BD1126" s="1"/>
      <c r="BE1126" s="1"/>
      <c r="BF1126" s="1"/>
      <c r="BG1126" s="1"/>
      <c r="BH1126" s="1"/>
      <c r="BI1126" s="1"/>
      <c r="BJ1126" s="1"/>
      <c r="BK1126" s="1"/>
      <c r="BL1126" s="1"/>
      <c r="BM1126" s="1"/>
      <c r="BN1126" s="1"/>
      <c r="BO1126" s="1"/>
      <c r="BP1126" s="1"/>
      <c r="BQ1126" s="1"/>
      <c r="BR1126" s="1"/>
      <c r="BS1126" s="1"/>
      <c r="BT1126" s="1"/>
      <c r="BU1126" s="1"/>
      <c r="BV1126" s="1"/>
      <c r="BW1126" s="1"/>
      <c r="BX1126" s="1"/>
      <c r="BY1126" s="1"/>
      <c r="BZ1126" s="1"/>
      <c r="CA1126" s="1"/>
      <c r="CB1126" s="1"/>
      <c r="CC1126" s="1"/>
      <c r="CD1126" s="1"/>
      <c r="CE1126" s="1"/>
      <c r="CF1126" s="1"/>
      <c r="CG1126" s="1"/>
      <c r="CH1126" s="1"/>
      <c r="CI1126" s="1"/>
      <c r="CJ1126" s="1"/>
      <c r="CK1126" s="1"/>
      <c r="CL1126" s="1"/>
      <c r="CM1126" s="1"/>
      <c r="CN1126" s="1"/>
      <c r="CO1126" s="1"/>
      <c r="CP1126" s="1"/>
      <c r="CQ1126" s="1"/>
      <c r="CR1126" s="1"/>
      <c r="CS1126" s="1"/>
      <c r="CT1126" s="1"/>
      <c r="CU1126" s="1"/>
      <c r="CV1126" s="1"/>
      <c r="CW1126" s="1"/>
      <c r="CX1126" s="1"/>
      <c r="CY1126" s="1"/>
      <c r="CZ1126" s="1"/>
      <c r="DA1126" s="1"/>
      <c r="DB1126" s="1"/>
      <c r="DC1126" s="1"/>
      <c r="DD1126" s="1"/>
      <c r="DE1126" s="1"/>
      <c r="DF1126" s="1"/>
      <c r="DG1126" s="1"/>
      <c r="DH1126" s="1"/>
      <c r="DI1126" s="1"/>
      <c r="DJ1126" s="1"/>
      <c r="DK1126" s="1"/>
      <c r="DL1126" s="1"/>
      <c r="DM1126" s="1"/>
      <c r="DN1126" s="1"/>
      <c r="DO1126" s="1"/>
      <c r="DP1126" s="1"/>
      <c r="DQ1126" s="1"/>
      <c r="DR1126" s="1"/>
      <c r="DS1126" s="1"/>
      <c r="DT1126" s="1"/>
      <c r="DU1126" s="1"/>
      <c r="DV1126" s="1"/>
      <c r="DW1126" s="1"/>
      <c r="DX1126" s="1"/>
      <c r="DY1126" s="1"/>
      <c r="DZ1126" s="1"/>
      <c r="EA1126" s="1"/>
      <c r="EB1126" s="1"/>
      <c r="EC1126" s="1"/>
      <c r="ED1126" s="1"/>
      <c r="EE1126" s="1"/>
      <c r="EF1126" s="1"/>
      <c r="EG1126" s="1"/>
      <c r="EH1126" s="1"/>
      <c r="EI1126" s="1"/>
      <c r="EJ1126" s="1"/>
      <c r="EK1126" s="1"/>
      <c r="EL1126" s="1"/>
      <c r="EM1126" s="1"/>
      <c r="EN1126" s="1"/>
      <c r="EO1126" s="1"/>
      <c r="EP1126" s="1"/>
    </row>
    <row r="1127" spans="1:146" s="94" customFormat="1" ht="14.4">
      <c r="A1127" s="613" t="s">
        <v>851</v>
      </c>
      <c r="B1127" s="1"/>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c r="AK1127" s="1"/>
      <c r="AL1127" s="1"/>
      <c r="AM1127" s="1"/>
      <c r="AN1127" s="1"/>
      <c r="AO1127" s="1"/>
      <c r="AP1127" s="1"/>
      <c r="AQ1127" s="1"/>
      <c r="AR1127" s="1"/>
      <c r="AS1127" s="1"/>
      <c r="AT1127" s="1"/>
      <c r="AU1127" s="1"/>
      <c r="AV1127" s="1"/>
      <c r="AW1127" s="1"/>
      <c r="AX1127" s="1"/>
      <c r="AY1127" s="1"/>
      <c r="AZ1127" s="1"/>
      <c r="BA1127" s="1"/>
      <c r="BB1127" s="1"/>
      <c r="BC1127" s="1"/>
      <c r="BD1127" s="1"/>
      <c r="BE1127" s="1"/>
      <c r="BF1127" s="1"/>
      <c r="BG1127" s="1"/>
      <c r="BH1127" s="1"/>
      <c r="BI1127" s="1"/>
      <c r="BJ1127" s="1"/>
      <c r="BK1127" s="1"/>
      <c r="BL1127" s="1"/>
      <c r="BM1127" s="1"/>
      <c r="BN1127" s="1"/>
      <c r="BO1127" s="1"/>
      <c r="BP1127" s="1"/>
      <c r="BQ1127" s="1"/>
      <c r="BR1127" s="1"/>
      <c r="BS1127" s="1"/>
      <c r="BT1127" s="1"/>
      <c r="BU1127" s="1"/>
      <c r="BV1127" s="1"/>
      <c r="BW1127" s="1"/>
      <c r="BX1127" s="1"/>
      <c r="BY1127" s="1"/>
      <c r="BZ1127" s="1"/>
      <c r="CA1127" s="1"/>
      <c r="CB1127" s="1"/>
      <c r="CC1127" s="1"/>
      <c r="CD1127" s="1"/>
      <c r="CE1127" s="1"/>
      <c r="CF1127" s="1"/>
      <c r="CG1127" s="1"/>
      <c r="CH1127" s="1"/>
      <c r="CI1127" s="1"/>
      <c r="CJ1127" s="1"/>
      <c r="CK1127" s="1"/>
      <c r="CL1127" s="1"/>
      <c r="CM1127" s="1"/>
      <c r="CN1127" s="1"/>
      <c r="CO1127" s="1"/>
      <c r="CP1127" s="1"/>
      <c r="CQ1127" s="1"/>
      <c r="CR1127" s="1"/>
      <c r="CS1127" s="1"/>
      <c r="CT1127" s="1"/>
      <c r="CU1127" s="1"/>
      <c r="CV1127" s="1"/>
      <c r="CW1127" s="1"/>
      <c r="CX1127" s="1"/>
      <c r="CY1127" s="1"/>
      <c r="CZ1127" s="1"/>
      <c r="DA1127" s="1"/>
      <c r="DB1127" s="1"/>
      <c r="DC1127" s="1"/>
      <c r="DD1127" s="1"/>
      <c r="DE1127" s="1"/>
      <c r="DF1127" s="1"/>
      <c r="DG1127" s="1"/>
      <c r="DH1127" s="1"/>
      <c r="DI1127" s="1"/>
      <c r="DJ1127" s="1"/>
      <c r="DK1127" s="1"/>
      <c r="DL1127" s="1"/>
      <c r="DM1127" s="1"/>
      <c r="DN1127" s="1"/>
      <c r="DO1127" s="1"/>
      <c r="DP1127" s="1"/>
      <c r="DQ1127" s="1"/>
      <c r="DR1127" s="1"/>
      <c r="DS1127" s="1"/>
      <c r="DT1127" s="1"/>
      <c r="DU1127" s="1"/>
      <c r="DV1127" s="1"/>
      <c r="DW1127" s="1"/>
      <c r="DX1127" s="1"/>
      <c r="DY1127" s="1"/>
      <c r="DZ1127" s="1"/>
      <c r="EA1127" s="1"/>
      <c r="EB1127" s="1"/>
      <c r="EC1127" s="1"/>
      <c r="ED1127" s="1"/>
      <c r="EE1127" s="1"/>
      <c r="EF1127" s="1"/>
      <c r="EG1127" s="1"/>
      <c r="EH1127" s="1"/>
      <c r="EI1127" s="1"/>
      <c r="EJ1127" s="1"/>
      <c r="EK1127" s="1"/>
      <c r="EL1127" s="1"/>
      <c r="EM1127" s="1"/>
      <c r="EN1127" s="1"/>
      <c r="EO1127" s="1"/>
      <c r="EP1127" s="1"/>
    </row>
    <row r="1128" spans="1:146" s="94" customFormat="1" ht="14.4">
      <c r="A1128" s="613"/>
      <c r="B1128" s="1"/>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c r="AK1128" s="1"/>
      <c r="AL1128" s="1"/>
      <c r="AM1128" s="1"/>
      <c r="AN1128" s="1"/>
      <c r="AO1128" s="1"/>
      <c r="AP1128" s="1"/>
      <c r="AQ1128" s="1"/>
      <c r="AR1128" s="1"/>
      <c r="AS1128" s="1"/>
      <c r="AT1128" s="1"/>
      <c r="AU1128" s="1"/>
      <c r="AV1128" s="1"/>
      <c r="AW1128" s="1"/>
      <c r="AX1128" s="1"/>
      <c r="AY1128" s="1"/>
      <c r="AZ1128" s="1"/>
      <c r="BA1128" s="1"/>
      <c r="BB1128" s="1"/>
      <c r="BC1128" s="1"/>
      <c r="BD1128" s="1"/>
      <c r="BE1128" s="1"/>
      <c r="BF1128" s="1"/>
      <c r="BG1128" s="1"/>
      <c r="BH1128" s="1"/>
      <c r="BI1128" s="1"/>
      <c r="BJ1128" s="1"/>
      <c r="BK1128" s="1"/>
      <c r="BL1128" s="1"/>
      <c r="BM1128" s="1"/>
      <c r="BN1128" s="1"/>
      <c r="BO1128" s="1"/>
      <c r="BP1128" s="1"/>
      <c r="BQ1128" s="1"/>
      <c r="BR1128" s="1"/>
      <c r="BS1128" s="1"/>
      <c r="BT1128" s="1"/>
      <c r="BU1128" s="1"/>
      <c r="BV1128" s="1"/>
      <c r="BW1128" s="1"/>
      <c r="BX1128" s="1"/>
      <c r="BY1128" s="1"/>
      <c r="BZ1128" s="1"/>
      <c r="CA1128" s="1"/>
      <c r="CB1128" s="1"/>
      <c r="CC1128" s="1"/>
      <c r="CD1128" s="1"/>
      <c r="CE1128" s="1"/>
      <c r="CF1128" s="1"/>
      <c r="CG1128" s="1"/>
      <c r="CH1128" s="1"/>
      <c r="CI1128" s="1"/>
      <c r="CJ1128" s="1"/>
      <c r="CK1128" s="1"/>
      <c r="CL1128" s="1"/>
      <c r="CM1128" s="1"/>
      <c r="CN1128" s="1"/>
      <c r="CO1128" s="1"/>
      <c r="CP1128" s="1"/>
      <c r="CQ1128" s="1"/>
      <c r="CR1128" s="1"/>
      <c r="CS1128" s="1"/>
      <c r="CT1128" s="1"/>
      <c r="CU1128" s="1"/>
      <c r="CV1128" s="1"/>
      <c r="CW1128" s="1"/>
      <c r="CX1128" s="1"/>
      <c r="CY1128" s="1"/>
      <c r="CZ1128" s="1"/>
      <c r="DA1128" s="1"/>
      <c r="DB1128" s="1"/>
      <c r="DC1128" s="1"/>
      <c r="DD1128" s="1"/>
      <c r="DE1128" s="1"/>
      <c r="DF1128" s="1"/>
      <c r="DG1128" s="1"/>
      <c r="DH1128" s="1"/>
      <c r="DI1128" s="1"/>
      <c r="DJ1128" s="1"/>
      <c r="DK1128" s="1"/>
      <c r="DL1128" s="1"/>
      <c r="DM1128" s="1"/>
      <c r="DN1128" s="1"/>
      <c r="DO1128" s="1"/>
      <c r="DP1128" s="1"/>
      <c r="DQ1128" s="1"/>
      <c r="DR1128" s="1"/>
      <c r="DS1128" s="1"/>
      <c r="DT1128" s="1"/>
      <c r="DU1128" s="1"/>
      <c r="DV1128" s="1"/>
      <c r="DW1128" s="1"/>
      <c r="DX1128" s="1"/>
      <c r="DY1128" s="1"/>
      <c r="DZ1128" s="1"/>
      <c r="EA1128" s="1"/>
      <c r="EB1128" s="1"/>
      <c r="EC1128" s="1"/>
      <c r="ED1128" s="1"/>
      <c r="EE1128" s="1"/>
      <c r="EF1128" s="1"/>
      <c r="EG1128" s="1"/>
      <c r="EH1128" s="1"/>
      <c r="EI1128" s="1"/>
      <c r="EJ1128" s="1"/>
      <c r="EK1128" s="1"/>
      <c r="EL1128" s="1"/>
      <c r="EM1128" s="1"/>
      <c r="EN1128" s="1"/>
      <c r="EO1128" s="1"/>
      <c r="EP1128" s="1"/>
    </row>
    <row r="1129" spans="1:146" s="94" customFormat="1">
      <c r="A1129" s="785" t="s">
        <v>852</v>
      </c>
      <c r="B1129" s="1"/>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c r="AK1129" s="1"/>
      <c r="AL1129" s="1"/>
      <c r="AM1129" s="1"/>
      <c r="AN1129" s="1"/>
      <c r="AO1129" s="1"/>
      <c r="AP1129" s="1"/>
      <c r="AQ1129" s="1"/>
      <c r="AR1129" s="1"/>
      <c r="AS1129" s="1"/>
      <c r="AT1129" s="1"/>
      <c r="AU1129" s="1"/>
      <c r="AV1129" s="1"/>
      <c r="AW1129" s="1"/>
      <c r="AX1129" s="1"/>
      <c r="AY1129" s="1"/>
      <c r="AZ1129" s="1"/>
      <c r="BA1129" s="1"/>
      <c r="BB1129" s="1"/>
      <c r="BC1129" s="1"/>
      <c r="BD1129" s="1"/>
      <c r="BE1129" s="1"/>
      <c r="BF1129" s="1"/>
      <c r="BG1129" s="1"/>
      <c r="BH1129" s="1"/>
      <c r="BI1129" s="1"/>
      <c r="BJ1129" s="1"/>
      <c r="BK1129" s="1"/>
      <c r="BL1129" s="1"/>
      <c r="BM1129" s="1"/>
      <c r="BN1129" s="1"/>
      <c r="BO1129" s="1"/>
      <c r="BP1129" s="1"/>
      <c r="BQ1129" s="1"/>
      <c r="BR1129" s="1"/>
      <c r="BS1129" s="1"/>
      <c r="BT1129" s="1"/>
      <c r="BU1129" s="1"/>
      <c r="BV1129" s="1"/>
      <c r="BW1129" s="1"/>
      <c r="BX1129" s="1"/>
      <c r="BY1129" s="1"/>
      <c r="BZ1129" s="1"/>
      <c r="CA1129" s="1"/>
      <c r="CB1129" s="1"/>
      <c r="CC1129" s="1"/>
      <c r="CD1129" s="1"/>
      <c r="CE1129" s="1"/>
      <c r="CF1129" s="1"/>
      <c r="CG1129" s="1"/>
      <c r="CH1129" s="1"/>
      <c r="CI1129" s="1"/>
      <c r="CJ1129" s="1"/>
      <c r="CK1129" s="1"/>
      <c r="CL1129" s="1"/>
      <c r="CM1129" s="1"/>
      <c r="CN1129" s="1"/>
      <c r="CO1129" s="1"/>
      <c r="CP1129" s="1"/>
      <c r="CQ1129" s="1"/>
      <c r="CR1129" s="1"/>
      <c r="CS1129" s="1"/>
      <c r="CT1129" s="1"/>
      <c r="CU1129" s="1"/>
      <c r="CV1129" s="1"/>
      <c r="CW1129" s="1"/>
      <c r="CX1129" s="1"/>
      <c r="CY1129" s="1"/>
      <c r="CZ1129" s="1"/>
      <c r="DA1129" s="1"/>
      <c r="DB1129" s="1"/>
      <c r="DC1129" s="1"/>
      <c r="DD1129" s="1"/>
      <c r="DE1129" s="1"/>
      <c r="DF1129" s="1"/>
      <c r="DG1129" s="1"/>
      <c r="DH1129" s="1"/>
      <c r="DI1129" s="1"/>
      <c r="DJ1129" s="1"/>
      <c r="DK1129" s="1"/>
      <c r="DL1129" s="1"/>
      <c r="DM1129" s="1"/>
      <c r="DN1129" s="1"/>
      <c r="DO1129" s="1"/>
      <c r="DP1129" s="1"/>
      <c r="DQ1129" s="1"/>
      <c r="DR1129" s="1"/>
      <c r="DS1129" s="1"/>
      <c r="DT1129" s="1"/>
      <c r="DU1129" s="1"/>
      <c r="DV1129" s="1"/>
      <c r="DW1129" s="1"/>
      <c r="DX1129" s="1"/>
      <c r="DY1129" s="1"/>
      <c r="DZ1129" s="1"/>
      <c r="EA1129" s="1"/>
      <c r="EB1129" s="1"/>
      <c r="EC1129" s="1"/>
      <c r="ED1129" s="1"/>
      <c r="EE1129" s="1"/>
      <c r="EF1129" s="1"/>
      <c r="EG1129" s="1"/>
      <c r="EH1129" s="1"/>
      <c r="EI1129" s="1"/>
      <c r="EJ1129" s="1"/>
      <c r="EK1129" s="1"/>
      <c r="EL1129" s="1"/>
      <c r="EM1129" s="1"/>
      <c r="EN1129" s="1"/>
      <c r="EO1129" s="1"/>
      <c r="EP1129" s="1"/>
    </row>
    <row r="1130" spans="1:146" s="94" customFormat="1">
      <c r="A1130" s="786" t="s">
        <v>853</v>
      </c>
      <c r="B1130" s="1"/>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c r="AK1130" s="1"/>
      <c r="AL1130" s="1"/>
      <c r="AM1130" s="1"/>
      <c r="AN1130" s="1"/>
      <c r="AO1130" s="1"/>
      <c r="AP1130" s="1"/>
      <c r="AQ1130" s="1"/>
      <c r="AR1130" s="1"/>
      <c r="AS1130" s="1"/>
      <c r="AT1130" s="1"/>
      <c r="AU1130" s="1"/>
      <c r="AV1130" s="1"/>
      <c r="AW1130" s="1"/>
      <c r="AX1130" s="1"/>
      <c r="AY1130" s="1"/>
      <c r="AZ1130" s="1"/>
      <c r="BA1130" s="1"/>
      <c r="BB1130" s="1"/>
      <c r="BC1130" s="1"/>
      <c r="BD1130" s="1"/>
      <c r="BE1130" s="1"/>
      <c r="BF1130" s="1"/>
      <c r="BG1130" s="1"/>
      <c r="BH1130" s="1"/>
      <c r="BI1130" s="1"/>
      <c r="BJ1130" s="1"/>
      <c r="BK1130" s="1"/>
      <c r="BL1130" s="1"/>
      <c r="BM1130" s="1"/>
      <c r="BN1130" s="1"/>
      <c r="BO1130" s="1"/>
      <c r="BP1130" s="1"/>
      <c r="BQ1130" s="1"/>
      <c r="BR1130" s="1"/>
      <c r="BS1130" s="1"/>
      <c r="BT1130" s="1"/>
      <c r="BU1130" s="1"/>
      <c r="BV1130" s="1"/>
      <c r="BW1130" s="1"/>
      <c r="BX1130" s="1"/>
      <c r="BY1130" s="1"/>
      <c r="BZ1130" s="1"/>
      <c r="CA1130" s="1"/>
      <c r="CB1130" s="1"/>
      <c r="CC1130" s="1"/>
      <c r="CD1130" s="1"/>
      <c r="CE1130" s="1"/>
      <c r="CF1130" s="1"/>
      <c r="CG1130" s="1"/>
      <c r="CH1130" s="1"/>
      <c r="CI1130" s="1"/>
      <c r="CJ1130" s="1"/>
      <c r="CK1130" s="1"/>
      <c r="CL1130" s="1"/>
      <c r="CM1130" s="1"/>
      <c r="CN1130" s="1"/>
      <c r="CO1130" s="1"/>
      <c r="CP1130" s="1"/>
      <c r="CQ1130" s="1"/>
      <c r="CR1130" s="1"/>
      <c r="CS1130" s="1"/>
      <c r="CT1130" s="1"/>
      <c r="CU1130" s="1"/>
      <c r="CV1130" s="1"/>
      <c r="CW1130" s="1"/>
      <c r="CX1130" s="1"/>
      <c r="CY1130" s="1"/>
      <c r="CZ1130" s="1"/>
      <c r="DA1130" s="1"/>
      <c r="DB1130" s="1"/>
      <c r="DC1130" s="1"/>
      <c r="DD1130" s="1"/>
      <c r="DE1130" s="1"/>
      <c r="DF1130" s="1"/>
      <c r="DG1130" s="1"/>
      <c r="DH1130" s="1"/>
      <c r="DI1130" s="1"/>
      <c r="DJ1130" s="1"/>
      <c r="DK1130" s="1"/>
      <c r="DL1130" s="1"/>
      <c r="DM1130" s="1"/>
      <c r="DN1130" s="1"/>
      <c r="DO1130" s="1"/>
      <c r="DP1130" s="1"/>
      <c r="DQ1130" s="1"/>
      <c r="DR1130" s="1"/>
      <c r="DS1130" s="1"/>
      <c r="DT1130" s="1"/>
      <c r="DU1130" s="1"/>
      <c r="DV1130" s="1"/>
      <c r="DW1130" s="1"/>
      <c r="DX1130" s="1"/>
      <c r="DY1130" s="1"/>
      <c r="DZ1130" s="1"/>
      <c r="EA1130" s="1"/>
      <c r="EB1130" s="1"/>
      <c r="EC1130" s="1"/>
      <c r="ED1130" s="1"/>
      <c r="EE1130" s="1"/>
      <c r="EF1130" s="1"/>
      <c r="EG1130" s="1"/>
      <c r="EH1130" s="1"/>
      <c r="EI1130" s="1"/>
      <c r="EJ1130" s="1"/>
      <c r="EK1130" s="1"/>
      <c r="EL1130" s="1"/>
      <c r="EM1130" s="1"/>
      <c r="EN1130" s="1"/>
      <c r="EO1130" s="1"/>
      <c r="EP1130" s="1"/>
    </row>
    <row r="1131" spans="1:146" s="94" customFormat="1">
      <c r="A1131" s="782" t="s">
        <v>854</v>
      </c>
      <c r="B1131" s="1"/>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c r="AK1131" s="1"/>
      <c r="AL1131" s="1"/>
      <c r="AM1131" s="1"/>
      <c r="AN1131" s="1"/>
      <c r="AO1131" s="1"/>
      <c r="AP1131" s="1"/>
      <c r="AQ1131" s="1"/>
      <c r="AR1131" s="1"/>
      <c r="AS1131" s="1"/>
      <c r="AT1131" s="1"/>
      <c r="AU1131" s="1"/>
      <c r="AV1131" s="1"/>
      <c r="AW1131" s="1"/>
      <c r="AX1131" s="1"/>
      <c r="AY1131" s="1"/>
      <c r="AZ1131" s="1"/>
      <c r="BA1131" s="1"/>
      <c r="BB1131" s="1"/>
      <c r="BC1131" s="1"/>
      <c r="BD1131" s="1"/>
      <c r="BE1131" s="1"/>
      <c r="BF1131" s="1"/>
      <c r="BG1131" s="1"/>
      <c r="BH1131" s="1"/>
      <c r="BI1131" s="1"/>
      <c r="BJ1131" s="1"/>
      <c r="BK1131" s="1"/>
      <c r="BL1131" s="1"/>
      <c r="BM1131" s="1"/>
      <c r="BN1131" s="1"/>
      <c r="BO1131" s="1"/>
      <c r="BP1131" s="1"/>
      <c r="BQ1131" s="1"/>
      <c r="BR1131" s="1"/>
      <c r="BS1131" s="1"/>
      <c r="BT1131" s="1"/>
      <c r="BU1131" s="1"/>
      <c r="BV1131" s="1"/>
      <c r="BW1131" s="1"/>
      <c r="BX1131" s="1"/>
      <c r="BY1131" s="1"/>
      <c r="BZ1131" s="1"/>
      <c r="CA1131" s="1"/>
      <c r="CB1131" s="1"/>
      <c r="CC1131" s="1"/>
      <c r="CD1131" s="1"/>
      <c r="CE1131" s="1"/>
      <c r="CF1131" s="1"/>
      <c r="CG1131" s="1"/>
      <c r="CH1131" s="1"/>
      <c r="CI1131" s="1"/>
      <c r="CJ1131" s="1"/>
      <c r="CK1131" s="1"/>
      <c r="CL1131" s="1"/>
      <c r="CM1131" s="1"/>
      <c r="CN1131" s="1"/>
      <c r="CO1131" s="1"/>
      <c r="CP1131" s="1"/>
      <c r="CQ1131" s="1"/>
      <c r="CR1131" s="1"/>
      <c r="CS1131" s="1"/>
      <c r="CT1131" s="1"/>
      <c r="CU1131" s="1"/>
      <c r="CV1131" s="1"/>
      <c r="CW1131" s="1"/>
      <c r="CX1131" s="1"/>
      <c r="CY1131" s="1"/>
      <c r="CZ1131" s="1"/>
      <c r="DA1131" s="1"/>
      <c r="DB1131" s="1"/>
      <c r="DC1131" s="1"/>
      <c r="DD1131" s="1"/>
      <c r="DE1131" s="1"/>
      <c r="DF1131" s="1"/>
      <c r="DG1131" s="1"/>
      <c r="DH1131" s="1"/>
      <c r="DI1131" s="1"/>
      <c r="DJ1131" s="1"/>
      <c r="DK1131" s="1"/>
      <c r="DL1131" s="1"/>
      <c r="DM1131" s="1"/>
      <c r="DN1131" s="1"/>
      <c r="DO1131" s="1"/>
      <c r="DP1131" s="1"/>
      <c r="DQ1131" s="1"/>
      <c r="DR1131" s="1"/>
      <c r="DS1131" s="1"/>
      <c r="DT1131" s="1"/>
      <c r="DU1131" s="1"/>
      <c r="DV1131" s="1"/>
      <c r="DW1131" s="1"/>
      <c r="DX1131" s="1"/>
      <c r="DY1131" s="1"/>
      <c r="DZ1131" s="1"/>
      <c r="EA1131" s="1"/>
      <c r="EB1131" s="1"/>
      <c r="EC1131" s="1"/>
      <c r="ED1131" s="1"/>
      <c r="EE1131" s="1"/>
      <c r="EF1131" s="1"/>
      <c r="EG1131" s="1"/>
      <c r="EH1131" s="1"/>
      <c r="EI1131" s="1"/>
      <c r="EJ1131" s="1"/>
      <c r="EK1131" s="1"/>
      <c r="EL1131" s="1"/>
      <c r="EM1131" s="1"/>
      <c r="EN1131" s="1"/>
      <c r="EO1131" s="1"/>
      <c r="EP1131" s="1"/>
    </row>
    <row r="1132" spans="1:146" s="94" customFormat="1">
      <c r="A1132" s="787" t="s">
        <v>855</v>
      </c>
      <c r="B1132" s="1"/>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c r="AK1132" s="1"/>
      <c r="AL1132" s="1"/>
      <c r="AM1132" s="1"/>
      <c r="AN1132" s="1"/>
      <c r="AO1132" s="1"/>
      <c r="AP1132" s="1"/>
      <c r="AQ1132" s="1"/>
      <c r="AR1132" s="1"/>
      <c r="AS1132" s="1"/>
      <c r="AT1132" s="1"/>
      <c r="AU1132" s="1"/>
      <c r="AV1132" s="1"/>
      <c r="AW1132" s="1"/>
      <c r="AX1132" s="1"/>
      <c r="AY1132" s="1"/>
      <c r="AZ1132" s="1"/>
      <c r="BA1132" s="1"/>
      <c r="BB1132" s="1"/>
      <c r="BC1132" s="1"/>
      <c r="BD1132" s="1"/>
      <c r="BE1132" s="1"/>
      <c r="BF1132" s="1"/>
      <c r="BG1132" s="1"/>
      <c r="BH1132" s="1"/>
      <c r="BI1132" s="1"/>
      <c r="BJ1132" s="1"/>
      <c r="BK1132" s="1"/>
      <c r="BL1132" s="1"/>
      <c r="BM1132" s="1"/>
      <c r="BN1132" s="1"/>
      <c r="BO1132" s="1"/>
      <c r="BP1132" s="1"/>
      <c r="BQ1132" s="1"/>
      <c r="BR1132" s="1"/>
      <c r="BS1132" s="1"/>
      <c r="BT1132" s="1"/>
      <c r="BU1132" s="1"/>
      <c r="BV1132" s="1"/>
      <c r="BW1132" s="1"/>
      <c r="BX1132" s="1"/>
      <c r="BY1132" s="1"/>
      <c r="BZ1132" s="1"/>
      <c r="CA1132" s="1"/>
      <c r="CB1132" s="1"/>
      <c r="CC1132" s="1"/>
      <c r="CD1132" s="1"/>
      <c r="CE1132" s="1"/>
      <c r="CF1132" s="1"/>
      <c r="CG1132" s="1"/>
      <c r="CH1132" s="1"/>
      <c r="CI1132" s="1"/>
      <c r="CJ1132" s="1"/>
      <c r="CK1132" s="1"/>
      <c r="CL1132" s="1"/>
      <c r="CM1132" s="1"/>
      <c r="CN1132" s="1"/>
      <c r="CO1132" s="1"/>
      <c r="CP1132" s="1"/>
      <c r="CQ1132" s="1"/>
      <c r="CR1132" s="1"/>
      <c r="CS1132" s="1"/>
      <c r="CT1132" s="1"/>
      <c r="CU1132" s="1"/>
      <c r="CV1132" s="1"/>
      <c r="CW1132" s="1"/>
      <c r="CX1132" s="1"/>
      <c r="CY1132" s="1"/>
      <c r="CZ1132" s="1"/>
      <c r="DA1132" s="1"/>
      <c r="DB1132" s="1"/>
      <c r="DC1132" s="1"/>
      <c r="DD1132" s="1"/>
      <c r="DE1132" s="1"/>
      <c r="DF1132" s="1"/>
      <c r="DG1132" s="1"/>
      <c r="DH1132" s="1"/>
      <c r="DI1132" s="1"/>
      <c r="DJ1132" s="1"/>
      <c r="DK1132" s="1"/>
      <c r="DL1132" s="1"/>
      <c r="DM1132" s="1"/>
      <c r="DN1132" s="1"/>
      <c r="DO1132" s="1"/>
      <c r="DP1132" s="1"/>
      <c r="DQ1132" s="1"/>
      <c r="DR1132" s="1"/>
      <c r="DS1132" s="1"/>
      <c r="DT1132" s="1"/>
      <c r="DU1132" s="1"/>
      <c r="DV1132" s="1"/>
      <c r="DW1132" s="1"/>
      <c r="DX1132" s="1"/>
      <c r="DY1132" s="1"/>
      <c r="DZ1132" s="1"/>
      <c r="EA1132" s="1"/>
      <c r="EB1132" s="1"/>
      <c r="EC1132" s="1"/>
      <c r="ED1132" s="1"/>
      <c r="EE1132" s="1"/>
      <c r="EF1132" s="1"/>
      <c r="EG1132" s="1"/>
      <c r="EH1132" s="1"/>
      <c r="EI1132" s="1"/>
      <c r="EJ1132" s="1"/>
      <c r="EK1132" s="1"/>
      <c r="EL1132" s="1"/>
      <c r="EM1132" s="1"/>
      <c r="EN1132" s="1"/>
      <c r="EO1132" s="1"/>
      <c r="EP1132" s="1"/>
    </row>
    <row r="1133" spans="1:146" s="94" customFormat="1">
      <c r="A1133" s="787" t="s">
        <v>856</v>
      </c>
      <c r="B1133" s="1"/>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c r="AK1133" s="1"/>
      <c r="AL1133" s="1"/>
      <c r="AM1133" s="1"/>
      <c r="AN1133" s="1"/>
      <c r="AO1133" s="1"/>
      <c r="AP1133" s="1"/>
      <c r="AQ1133" s="1"/>
      <c r="AR1133" s="1"/>
      <c r="AS1133" s="1"/>
      <c r="AT1133" s="1"/>
      <c r="AU1133" s="1"/>
      <c r="AV1133" s="1"/>
      <c r="AW1133" s="1"/>
      <c r="AX1133" s="1"/>
      <c r="AY1133" s="1"/>
      <c r="AZ1133" s="1"/>
      <c r="BA1133" s="1"/>
      <c r="BB1133" s="1"/>
      <c r="BC1133" s="1"/>
      <c r="BD1133" s="1"/>
      <c r="BE1133" s="1"/>
      <c r="BF1133" s="1"/>
      <c r="BG1133" s="1"/>
      <c r="BH1133" s="1"/>
      <c r="BI1133" s="1"/>
      <c r="BJ1133" s="1"/>
      <c r="BK1133" s="1"/>
      <c r="BL1133" s="1"/>
      <c r="BM1133" s="1"/>
      <c r="BN1133" s="1"/>
      <c r="BO1133" s="1"/>
      <c r="BP1133" s="1"/>
      <c r="BQ1133" s="1"/>
      <c r="BR1133" s="1"/>
      <c r="BS1133" s="1"/>
      <c r="BT1133" s="1"/>
      <c r="BU1133" s="1"/>
      <c r="BV1133" s="1"/>
      <c r="BW1133" s="1"/>
      <c r="BX1133" s="1"/>
      <c r="BY1133" s="1"/>
      <c r="BZ1133" s="1"/>
      <c r="CA1133" s="1"/>
      <c r="CB1133" s="1"/>
      <c r="CC1133" s="1"/>
      <c r="CD1133" s="1"/>
      <c r="CE1133" s="1"/>
      <c r="CF1133" s="1"/>
      <c r="CG1133" s="1"/>
      <c r="CH1133" s="1"/>
      <c r="CI1133" s="1"/>
      <c r="CJ1133" s="1"/>
      <c r="CK1133" s="1"/>
      <c r="CL1133" s="1"/>
      <c r="CM1133" s="1"/>
      <c r="CN1133" s="1"/>
      <c r="CO1133" s="1"/>
      <c r="CP1133" s="1"/>
      <c r="CQ1133" s="1"/>
      <c r="CR1133" s="1"/>
      <c r="CS1133" s="1"/>
      <c r="CT1133" s="1"/>
      <c r="CU1133" s="1"/>
      <c r="CV1133" s="1"/>
      <c r="CW1133" s="1"/>
      <c r="CX1133" s="1"/>
      <c r="CY1133" s="1"/>
      <c r="CZ1133" s="1"/>
      <c r="DA1133" s="1"/>
      <c r="DB1133" s="1"/>
      <c r="DC1133" s="1"/>
      <c r="DD1133" s="1"/>
      <c r="DE1133" s="1"/>
      <c r="DF1133" s="1"/>
      <c r="DG1133" s="1"/>
      <c r="DH1133" s="1"/>
      <c r="DI1133" s="1"/>
      <c r="DJ1133" s="1"/>
      <c r="DK1133" s="1"/>
      <c r="DL1133" s="1"/>
      <c r="DM1133" s="1"/>
      <c r="DN1133" s="1"/>
      <c r="DO1133" s="1"/>
      <c r="DP1133" s="1"/>
      <c r="DQ1133" s="1"/>
      <c r="DR1133" s="1"/>
      <c r="DS1133" s="1"/>
      <c r="DT1133" s="1"/>
      <c r="DU1133" s="1"/>
      <c r="DV1133" s="1"/>
      <c r="DW1133" s="1"/>
      <c r="DX1133" s="1"/>
      <c r="DY1133" s="1"/>
      <c r="DZ1133" s="1"/>
      <c r="EA1133" s="1"/>
      <c r="EB1133" s="1"/>
      <c r="EC1133" s="1"/>
      <c r="ED1133" s="1"/>
      <c r="EE1133" s="1"/>
      <c r="EF1133" s="1"/>
      <c r="EG1133" s="1"/>
      <c r="EH1133" s="1"/>
      <c r="EI1133" s="1"/>
      <c r="EJ1133" s="1"/>
      <c r="EK1133" s="1"/>
      <c r="EL1133" s="1"/>
      <c r="EM1133" s="1"/>
      <c r="EN1133" s="1"/>
      <c r="EO1133" s="1"/>
      <c r="EP1133" s="1"/>
    </row>
    <row r="1134" spans="1:146" s="94" customFormat="1">
      <c r="A1134" s="787" t="s">
        <v>857</v>
      </c>
      <c r="B1134" s="1"/>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c r="AK1134" s="1"/>
      <c r="AL1134" s="1"/>
      <c r="AM1134" s="1"/>
      <c r="AN1134" s="1"/>
      <c r="AO1134" s="1"/>
      <c r="AP1134" s="1"/>
      <c r="AQ1134" s="1"/>
      <c r="AR1134" s="1"/>
      <c r="AS1134" s="1"/>
      <c r="AT1134" s="1"/>
      <c r="AU1134" s="1"/>
      <c r="AV1134" s="1"/>
      <c r="AW1134" s="1"/>
      <c r="AX1134" s="1"/>
      <c r="AY1134" s="1"/>
      <c r="AZ1134" s="1"/>
      <c r="BA1134" s="1"/>
      <c r="BB1134" s="1"/>
      <c r="BC1134" s="1"/>
      <c r="BD1134" s="1"/>
      <c r="BE1134" s="1"/>
      <c r="BF1134" s="1"/>
      <c r="BG1134" s="1"/>
      <c r="BH1134" s="1"/>
      <c r="BI1134" s="1"/>
      <c r="BJ1134" s="1"/>
      <c r="BK1134" s="1"/>
      <c r="BL1134" s="1"/>
      <c r="BM1134" s="1"/>
      <c r="BN1134" s="1"/>
      <c r="BO1134" s="1"/>
      <c r="BP1134" s="1"/>
      <c r="BQ1134" s="1"/>
      <c r="BR1134" s="1"/>
      <c r="BS1134" s="1"/>
      <c r="BT1134" s="1"/>
      <c r="BU1134" s="1"/>
      <c r="BV1134" s="1"/>
      <c r="BW1134" s="1"/>
      <c r="BX1134" s="1"/>
      <c r="BY1134" s="1"/>
      <c r="BZ1134" s="1"/>
      <c r="CA1134" s="1"/>
      <c r="CB1134" s="1"/>
      <c r="CC1134" s="1"/>
      <c r="CD1134" s="1"/>
      <c r="CE1134" s="1"/>
      <c r="CF1134" s="1"/>
      <c r="CG1134" s="1"/>
      <c r="CH1134" s="1"/>
      <c r="CI1134" s="1"/>
      <c r="CJ1134" s="1"/>
      <c r="CK1134" s="1"/>
      <c r="CL1134" s="1"/>
      <c r="CM1134" s="1"/>
      <c r="CN1134" s="1"/>
      <c r="CO1134" s="1"/>
      <c r="CP1134" s="1"/>
      <c r="CQ1134" s="1"/>
      <c r="CR1134" s="1"/>
      <c r="CS1134" s="1"/>
      <c r="CT1134" s="1"/>
      <c r="CU1134" s="1"/>
      <c r="CV1134" s="1"/>
      <c r="CW1134" s="1"/>
      <c r="CX1134" s="1"/>
      <c r="CY1134" s="1"/>
      <c r="CZ1134" s="1"/>
      <c r="DA1134" s="1"/>
      <c r="DB1134" s="1"/>
      <c r="DC1134" s="1"/>
      <c r="DD1134" s="1"/>
      <c r="DE1134" s="1"/>
      <c r="DF1134" s="1"/>
      <c r="DG1134" s="1"/>
      <c r="DH1134" s="1"/>
      <c r="DI1134" s="1"/>
      <c r="DJ1134" s="1"/>
      <c r="DK1134" s="1"/>
      <c r="DL1134" s="1"/>
      <c r="DM1134" s="1"/>
      <c r="DN1134" s="1"/>
      <c r="DO1134" s="1"/>
      <c r="DP1134" s="1"/>
      <c r="DQ1134" s="1"/>
      <c r="DR1134" s="1"/>
      <c r="DS1134" s="1"/>
      <c r="DT1134" s="1"/>
      <c r="DU1134" s="1"/>
      <c r="DV1134" s="1"/>
      <c r="DW1134" s="1"/>
      <c r="DX1134" s="1"/>
      <c r="DY1134" s="1"/>
      <c r="DZ1134" s="1"/>
      <c r="EA1134" s="1"/>
      <c r="EB1134" s="1"/>
      <c r="EC1134" s="1"/>
      <c r="ED1134" s="1"/>
      <c r="EE1134" s="1"/>
      <c r="EF1134" s="1"/>
      <c r="EG1134" s="1"/>
      <c r="EH1134" s="1"/>
      <c r="EI1134" s="1"/>
      <c r="EJ1134" s="1"/>
      <c r="EK1134" s="1"/>
      <c r="EL1134" s="1"/>
      <c r="EM1134" s="1"/>
      <c r="EN1134" s="1"/>
      <c r="EO1134" s="1"/>
      <c r="EP1134" s="1"/>
    </row>
    <row r="1135" spans="1:146" s="94" customFormat="1">
      <c r="A1135" s="787" t="s">
        <v>858</v>
      </c>
      <c r="B1135" s="1"/>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c r="AK1135" s="1"/>
      <c r="AL1135" s="1"/>
      <c r="AM1135" s="1"/>
      <c r="AN1135" s="1"/>
      <c r="AO1135" s="1"/>
      <c r="AP1135" s="1"/>
      <c r="AQ1135" s="1"/>
      <c r="AR1135" s="1"/>
      <c r="AS1135" s="1"/>
      <c r="AT1135" s="1"/>
      <c r="AU1135" s="1"/>
      <c r="AV1135" s="1"/>
      <c r="AW1135" s="1"/>
      <c r="AX1135" s="1"/>
      <c r="AY1135" s="1"/>
      <c r="AZ1135" s="1"/>
      <c r="BA1135" s="1"/>
      <c r="BB1135" s="1"/>
      <c r="BC1135" s="1"/>
      <c r="BD1135" s="1"/>
      <c r="BE1135" s="1"/>
      <c r="BF1135" s="1"/>
      <c r="BG1135" s="1"/>
      <c r="BH1135" s="1"/>
      <c r="BI1135" s="1"/>
      <c r="BJ1135" s="1"/>
      <c r="BK1135" s="1"/>
      <c r="BL1135" s="1"/>
      <c r="BM1135" s="1"/>
      <c r="BN1135" s="1"/>
      <c r="BO1135" s="1"/>
      <c r="BP1135" s="1"/>
      <c r="BQ1135" s="1"/>
      <c r="BR1135" s="1"/>
      <c r="BS1135" s="1"/>
      <c r="BT1135" s="1"/>
      <c r="BU1135" s="1"/>
      <c r="BV1135" s="1"/>
      <c r="BW1135" s="1"/>
      <c r="BX1135" s="1"/>
      <c r="BY1135" s="1"/>
      <c r="BZ1135" s="1"/>
      <c r="CA1135" s="1"/>
      <c r="CB1135" s="1"/>
      <c r="CC1135" s="1"/>
      <c r="CD1135" s="1"/>
      <c r="CE1135" s="1"/>
      <c r="CF1135" s="1"/>
      <c r="CG1135" s="1"/>
      <c r="CH1135" s="1"/>
      <c r="CI1135" s="1"/>
      <c r="CJ1135" s="1"/>
      <c r="CK1135" s="1"/>
      <c r="CL1135" s="1"/>
      <c r="CM1135" s="1"/>
      <c r="CN1135" s="1"/>
      <c r="CO1135" s="1"/>
      <c r="CP1135" s="1"/>
      <c r="CQ1135" s="1"/>
      <c r="CR1135" s="1"/>
      <c r="CS1135" s="1"/>
      <c r="CT1135" s="1"/>
      <c r="CU1135" s="1"/>
      <c r="CV1135" s="1"/>
      <c r="CW1135" s="1"/>
      <c r="CX1135" s="1"/>
      <c r="CY1135" s="1"/>
      <c r="CZ1135" s="1"/>
      <c r="DA1135" s="1"/>
      <c r="DB1135" s="1"/>
      <c r="DC1135" s="1"/>
      <c r="DD1135" s="1"/>
      <c r="DE1135" s="1"/>
      <c r="DF1135" s="1"/>
      <c r="DG1135" s="1"/>
      <c r="DH1135" s="1"/>
      <c r="DI1135" s="1"/>
      <c r="DJ1135" s="1"/>
      <c r="DK1135" s="1"/>
      <c r="DL1135" s="1"/>
      <c r="DM1135" s="1"/>
      <c r="DN1135" s="1"/>
      <c r="DO1135" s="1"/>
      <c r="DP1135" s="1"/>
      <c r="DQ1135" s="1"/>
      <c r="DR1135" s="1"/>
      <c r="DS1135" s="1"/>
      <c r="DT1135" s="1"/>
      <c r="DU1135" s="1"/>
      <c r="DV1135" s="1"/>
      <c r="DW1135" s="1"/>
      <c r="DX1135" s="1"/>
      <c r="DY1135" s="1"/>
      <c r="DZ1135" s="1"/>
      <c r="EA1135" s="1"/>
      <c r="EB1135" s="1"/>
      <c r="EC1135" s="1"/>
      <c r="ED1135" s="1"/>
      <c r="EE1135" s="1"/>
      <c r="EF1135" s="1"/>
      <c r="EG1135" s="1"/>
      <c r="EH1135" s="1"/>
      <c r="EI1135" s="1"/>
      <c r="EJ1135" s="1"/>
      <c r="EK1135" s="1"/>
      <c r="EL1135" s="1"/>
      <c r="EM1135" s="1"/>
      <c r="EN1135" s="1"/>
      <c r="EO1135" s="1"/>
      <c r="EP1135" s="1"/>
    </row>
    <row r="1136" spans="1:146" s="94" customFormat="1">
      <c r="A1136" s="787" t="s">
        <v>1267</v>
      </c>
      <c r="B1136" s="1"/>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c r="AK1136" s="1"/>
      <c r="AL1136" s="1"/>
      <c r="AM1136" s="1"/>
      <c r="AN1136" s="1"/>
      <c r="AO1136" s="1"/>
      <c r="AP1136" s="1"/>
      <c r="AQ1136" s="1"/>
      <c r="AR1136" s="1"/>
      <c r="AS1136" s="1"/>
      <c r="AT1136" s="1"/>
      <c r="AU1136" s="1"/>
      <c r="AV1136" s="1"/>
      <c r="AW1136" s="1"/>
      <c r="AX1136" s="1"/>
      <c r="AY1136" s="1"/>
      <c r="AZ1136" s="1"/>
      <c r="BA1136" s="1"/>
      <c r="BB1136" s="1"/>
      <c r="BC1136" s="1"/>
      <c r="BD1136" s="1"/>
      <c r="BE1136" s="1"/>
      <c r="BF1136" s="1"/>
      <c r="BG1136" s="1"/>
      <c r="BH1136" s="1"/>
      <c r="BI1136" s="1"/>
      <c r="BJ1136" s="1"/>
      <c r="BK1136" s="1"/>
      <c r="BL1136" s="1"/>
      <c r="BM1136" s="1"/>
      <c r="BN1136" s="1"/>
      <c r="BO1136" s="1"/>
      <c r="BP1136" s="1"/>
      <c r="BQ1136" s="1"/>
      <c r="BR1136" s="1"/>
      <c r="BS1136" s="1"/>
      <c r="BT1136" s="1"/>
      <c r="BU1136" s="1"/>
      <c r="BV1136" s="1"/>
      <c r="BW1136" s="1"/>
      <c r="BX1136" s="1"/>
      <c r="BY1136" s="1"/>
      <c r="BZ1136" s="1"/>
      <c r="CA1136" s="1"/>
      <c r="CB1136" s="1"/>
      <c r="CC1136" s="1"/>
      <c r="CD1136" s="1"/>
      <c r="CE1136" s="1"/>
      <c r="CF1136" s="1"/>
      <c r="CG1136" s="1"/>
      <c r="CH1136" s="1"/>
      <c r="CI1136" s="1"/>
      <c r="CJ1136" s="1"/>
      <c r="CK1136" s="1"/>
      <c r="CL1136" s="1"/>
      <c r="CM1136" s="1"/>
      <c r="CN1136" s="1"/>
      <c r="CO1136" s="1"/>
      <c r="CP1136" s="1"/>
      <c r="CQ1136" s="1"/>
      <c r="CR1136" s="1"/>
      <c r="CS1136" s="1"/>
      <c r="CT1136" s="1"/>
      <c r="CU1136" s="1"/>
      <c r="CV1136" s="1"/>
      <c r="CW1136" s="1"/>
      <c r="CX1136" s="1"/>
      <c r="CY1136" s="1"/>
      <c r="CZ1136" s="1"/>
      <c r="DA1136" s="1"/>
      <c r="DB1136" s="1"/>
      <c r="DC1136" s="1"/>
      <c r="DD1136" s="1"/>
      <c r="DE1136" s="1"/>
      <c r="DF1136" s="1"/>
      <c r="DG1136" s="1"/>
      <c r="DH1136" s="1"/>
      <c r="DI1136" s="1"/>
      <c r="DJ1136" s="1"/>
      <c r="DK1136" s="1"/>
      <c r="DL1136" s="1"/>
      <c r="DM1136" s="1"/>
      <c r="DN1136" s="1"/>
      <c r="DO1136" s="1"/>
      <c r="DP1136" s="1"/>
      <c r="DQ1136" s="1"/>
      <c r="DR1136" s="1"/>
      <c r="DS1136" s="1"/>
      <c r="DT1136" s="1"/>
      <c r="DU1136" s="1"/>
      <c r="DV1136" s="1"/>
      <c r="DW1136" s="1"/>
      <c r="DX1136" s="1"/>
      <c r="DY1136" s="1"/>
      <c r="DZ1136" s="1"/>
      <c r="EA1136" s="1"/>
      <c r="EB1136" s="1"/>
      <c r="EC1136" s="1"/>
      <c r="ED1136" s="1"/>
      <c r="EE1136" s="1"/>
      <c r="EF1136" s="1"/>
      <c r="EG1136" s="1"/>
      <c r="EH1136" s="1"/>
      <c r="EI1136" s="1"/>
      <c r="EJ1136" s="1"/>
      <c r="EK1136" s="1"/>
      <c r="EL1136" s="1"/>
      <c r="EM1136" s="1"/>
      <c r="EN1136" s="1"/>
      <c r="EO1136" s="1"/>
      <c r="EP1136" s="1"/>
    </row>
    <row r="1137" spans="1:146" s="94" customFormat="1">
      <c r="A1137" s="787" t="s">
        <v>860</v>
      </c>
      <c r="B1137" s="1"/>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c r="AK1137" s="1"/>
      <c r="AL1137" s="1"/>
      <c r="AM1137" s="1"/>
      <c r="AN1137" s="1"/>
      <c r="AO1137" s="1"/>
      <c r="AP1137" s="1"/>
      <c r="AQ1137" s="1"/>
      <c r="AR1137" s="1"/>
      <c r="AS1137" s="1"/>
      <c r="AT1137" s="1"/>
      <c r="AU1137" s="1"/>
      <c r="AV1137" s="1"/>
      <c r="AW1137" s="1"/>
      <c r="AX1137" s="1"/>
      <c r="AY1137" s="1"/>
      <c r="AZ1137" s="1"/>
      <c r="BA1137" s="1"/>
      <c r="BB1137" s="1"/>
      <c r="BC1137" s="1"/>
      <c r="BD1137" s="1"/>
      <c r="BE1137" s="1"/>
      <c r="BF1137" s="1"/>
      <c r="BG1137" s="1"/>
      <c r="BH1137" s="1"/>
      <c r="BI1137" s="1"/>
      <c r="BJ1137" s="1"/>
      <c r="BK1137" s="1"/>
      <c r="BL1137" s="1"/>
      <c r="BM1137" s="1"/>
      <c r="BN1137" s="1"/>
      <c r="BO1137" s="1"/>
      <c r="BP1137" s="1"/>
      <c r="BQ1137" s="1"/>
      <c r="BR1137" s="1"/>
      <c r="BS1137" s="1"/>
      <c r="BT1137" s="1"/>
      <c r="BU1137" s="1"/>
      <c r="BV1137" s="1"/>
      <c r="BW1137" s="1"/>
      <c r="BX1137" s="1"/>
      <c r="BY1137" s="1"/>
      <c r="BZ1137" s="1"/>
      <c r="CA1137" s="1"/>
      <c r="CB1137" s="1"/>
      <c r="CC1137" s="1"/>
      <c r="CD1137" s="1"/>
      <c r="CE1137" s="1"/>
      <c r="CF1137" s="1"/>
      <c r="CG1137" s="1"/>
      <c r="CH1137" s="1"/>
      <c r="CI1137" s="1"/>
      <c r="CJ1137" s="1"/>
      <c r="CK1137" s="1"/>
      <c r="CL1137" s="1"/>
      <c r="CM1137" s="1"/>
      <c r="CN1137" s="1"/>
      <c r="CO1137" s="1"/>
      <c r="CP1137" s="1"/>
      <c r="CQ1137" s="1"/>
      <c r="CR1137" s="1"/>
      <c r="CS1137" s="1"/>
      <c r="CT1137" s="1"/>
      <c r="CU1137" s="1"/>
      <c r="CV1137" s="1"/>
      <c r="CW1137" s="1"/>
      <c r="CX1137" s="1"/>
      <c r="CY1137" s="1"/>
      <c r="CZ1137" s="1"/>
      <c r="DA1137" s="1"/>
      <c r="DB1137" s="1"/>
      <c r="DC1137" s="1"/>
      <c r="DD1137" s="1"/>
      <c r="DE1137" s="1"/>
      <c r="DF1137" s="1"/>
      <c r="DG1137" s="1"/>
      <c r="DH1137" s="1"/>
      <c r="DI1137" s="1"/>
      <c r="DJ1137" s="1"/>
      <c r="DK1137" s="1"/>
      <c r="DL1137" s="1"/>
      <c r="DM1137" s="1"/>
      <c r="DN1137" s="1"/>
      <c r="DO1137" s="1"/>
      <c r="DP1137" s="1"/>
      <c r="DQ1137" s="1"/>
      <c r="DR1137" s="1"/>
      <c r="DS1137" s="1"/>
      <c r="DT1137" s="1"/>
      <c r="DU1137" s="1"/>
      <c r="DV1137" s="1"/>
      <c r="DW1137" s="1"/>
      <c r="DX1137" s="1"/>
      <c r="DY1137" s="1"/>
      <c r="DZ1137" s="1"/>
      <c r="EA1137" s="1"/>
      <c r="EB1137" s="1"/>
      <c r="EC1137" s="1"/>
      <c r="ED1137" s="1"/>
      <c r="EE1137" s="1"/>
      <c r="EF1137" s="1"/>
      <c r="EG1137" s="1"/>
      <c r="EH1137" s="1"/>
      <c r="EI1137" s="1"/>
      <c r="EJ1137" s="1"/>
      <c r="EK1137" s="1"/>
      <c r="EL1137" s="1"/>
      <c r="EM1137" s="1"/>
      <c r="EN1137" s="1"/>
      <c r="EO1137" s="1"/>
      <c r="EP1137" s="1"/>
    </row>
    <row r="1138" spans="1:146" s="94" customFormat="1">
      <c r="A1138" s="600" t="s">
        <v>861</v>
      </c>
      <c r="B1138" s="1"/>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
      <c r="BM1138" s="1"/>
      <c r="BN1138" s="1"/>
      <c r="BO1138" s="1"/>
      <c r="BP1138" s="1"/>
      <c r="BQ1138" s="1"/>
      <c r="BR1138" s="1"/>
      <c r="BS1138" s="1"/>
      <c r="BT1138" s="1"/>
      <c r="BU1138" s="1"/>
      <c r="BV1138" s="1"/>
      <c r="BW1138" s="1"/>
      <c r="BX1138" s="1"/>
      <c r="BY1138" s="1"/>
      <c r="BZ1138" s="1"/>
      <c r="CA1138" s="1"/>
      <c r="CB1138" s="1"/>
      <c r="CC1138" s="1"/>
      <c r="CD1138" s="1"/>
      <c r="CE1138" s="1"/>
      <c r="CF1138" s="1"/>
      <c r="CG1138" s="1"/>
      <c r="CH1138" s="1"/>
      <c r="CI1138" s="1"/>
      <c r="CJ1138" s="1"/>
      <c r="CK1138" s="1"/>
      <c r="CL1138" s="1"/>
      <c r="CM1138" s="1"/>
      <c r="CN1138" s="1"/>
      <c r="CO1138" s="1"/>
      <c r="CP1138" s="1"/>
      <c r="CQ1138" s="1"/>
      <c r="CR1138" s="1"/>
      <c r="CS1138" s="1"/>
      <c r="CT1138" s="1"/>
      <c r="CU1138" s="1"/>
      <c r="CV1138" s="1"/>
      <c r="CW1138" s="1"/>
      <c r="CX1138" s="1"/>
      <c r="CY1138" s="1"/>
      <c r="CZ1138" s="1"/>
      <c r="DA1138" s="1"/>
      <c r="DB1138" s="1"/>
      <c r="DC1138" s="1"/>
      <c r="DD1138" s="1"/>
      <c r="DE1138" s="1"/>
      <c r="DF1138" s="1"/>
      <c r="DG1138" s="1"/>
      <c r="DH1138" s="1"/>
      <c r="DI1138" s="1"/>
      <c r="DJ1138" s="1"/>
      <c r="DK1138" s="1"/>
      <c r="DL1138" s="1"/>
      <c r="DM1138" s="1"/>
      <c r="DN1138" s="1"/>
      <c r="DO1138" s="1"/>
      <c r="DP1138" s="1"/>
      <c r="DQ1138" s="1"/>
      <c r="DR1138" s="1"/>
      <c r="DS1138" s="1"/>
      <c r="DT1138" s="1"/>
      <c r="DU1138" s="1"/>
      <c r="DV1138" s="1"/>
      <c r="DW1138" s="1"/>
      <c r="DX1138" s="1"/>
      <c r="DY1138" s="1"/>
      <c r="DZ1138" s="1"/>
      <c r="EA1138" s="1"/>
      <c r="EB1138" s="1"/>
      <c r="EC1138" s="1"/>
      <c r="ED1138" s="1"/>
      <c r="EE1138" s="1"/>
      <c r="EF1138" s="1"/>
      <c r="EG1138" s="1"/>
      <c r="EH1138" s="1"/>
      <c r="EI1138" s="1"/>
      <c r="EJ1138" s="1"/>
      <c r="EK1138" s="1"/>
      <c r="EL1138" s="1"/>
      <c r="EM1138" s="1"/>
      <c r="EN1138" s="1"/>
      <c r="EO1138" s="1"/>
      <c r="EP1138" s="1"/>
    </row>
    <row r="1139" spans="1:146" s="94" customFormat="1" ht="15.6">
      <c r="A1139" s="787" t="s">
        <v>1331</v>
      </c>
      <c r="B1139" s="1"/>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c r="AK1139" s="1"/>
      <c r="AL1139" s="1"/>
      <c r="AM1139" s="1"/>
      <c r="AN1139" s="1"/>
      <c r="AO1139" s="1"/>
      <c r="AP1139" s="1"/>
      <c r="AQ1139" s="1"/>
      <c r="AR1139" s="1"/>
      <c r="AS1139" s="1"/>
      <c r="AT1139" s="1"/>
      <c r="AU1139" s="1"/>
      <c r="AV1139" s="1"/>
      <c r="AW1139" s="1"/>
      <c r="AX1139" s="1"/>
      <c r="AY1139" s="1"/>
      <c r="AZ1139" s="1"/>
      <c r="BA1139" s="1"/>
      <c r="BB1139" s="1"/>
      <c r="BC1139" s="1"/>
      <c r="BD1139" s="1"/>
      <c r="BE1139" s="1"/>
      <c r="BF1139" s="1"/>
      <c r="BG1139" s="1"/>
      <c r="BH1139" s="1"/>
      <c r="BI1139" s="1"/>
      <c r="BJ1139" s="1"/>
      <c r="BK1139" s="1"/>
      <c r="BL1139" s="1"/>
      <c r="BM1139" s="1"/>
      <c r="BN1139" s="1"/>
      <c r="BO1139" s="1"/>
      <c r="BP1139" s="1"/>
      <c r="BQ1139" s="1"/>
      <c r="BR1139" s="1"/>
      <c r="BS1139" s="1"/>
      <c r="BT1139" s="1"/>
      <c r="BU1139" s="1"/>
      <c r="BV1139" s="1"/>
      <c r="BW1139" s="1"/>
      <c r="BX1139" s="1"/>
      <c r="BY1139" s="1"/>
      <c r="BZ1139" s="1"/>
      <c r="CA1139" s="1"/>
      <c r="CB1139" s="1"/>
      <c r="CC1139" s="1"/>
      <c r="CD1139" s="1"/>
      <c r="CE1139" s="1"/>
      <c r="CF1139" s="1"/>
      <c r="CG1139" s="1"/>
      <c r="CH1139" s="1"/>
      <c r="CI1139" s="1"/>
      <c r="CJ1139" s="1"/>
      <c r="CK1139" s="1"/>
      <c r="CL1139" s="1"/>
      <c r="CM1139" s="1"/>
      <c r="CN1139" s="1"/>
      <c r="CO1139" s="1"/>
      <c r="CP1139" s="1"/>
      <c r="CQ1139" s="1"/>
      <c r="CR1139" s="1"/>
      <c r="CS1139" s="1"/>
      <c r="CT1139" s="1"/>
      <c r="CU1139" s="1"/>
      <c r="CV1139" s="1"/>
      <c r="CW1139" s="1"/>
      <c r="CX1139" s="1"/>
      <c r="CY1139" s="1"/>
      <c r="CZ1139" s="1"/>
      <c r="DA1139" s="1"/>
      <c r="DB1139" s="1"/>
      <c r="DC1139" s="1"/>
      <c r="DD1139" s="1"/>
      <c r="DE1139" s="1"/>
      <c r="DF1139" s="1"/>
      <c r="DG1139" s="1"/>
      <c r="DH1139" s="1"/>
      <c r="DI1139" s="1"/>
      <c r="DJ1139" s="1"/>
      <c r="DK1139" s="1"/>
      <c r="DL1139" s="1"/>
      <c r="DM1139" s="1"/>
      <c r="DN1139" s="1"/>
      <c r="DO1139" s="1"/>
      <c r="DP1139" s="1"/>
      <c r="DQ1139" s="1"/>
      <c r="DR1139" s="1"/>
      <c r="DS1139" s="1"/>
      <c r="DT1139" s="1"/>
      <c r="DU1139" s="1"/>
      <c r="DV1139" s="1"/>
      <c r="DW1139" s="1"/>
      <c r="DX1139" s="1"/>
      <c r="DY1139" s="1"/>
      <c r="DZ1139" s="1"/>
      <c r="EA1139" s="1"/>
      <c r="EB1139" s="1"/>
      <c r="EC1139" s="1"/>
      <c r="ED1139" s="1"/>
      <c r="EE1139" s="1"/>
      <c r="EF1139" s="1"/>
      <c r="EG1139" s="1"/>
      <c r="EH1139" s="1"/>
      <c r="EI1139" s="1"/>
      <c r="EJ1139" s="1"/>
      <c r="EK1139" s="1"/>
      <c r="EL1139" s="1"/>
      <c r="EM1139" s="1"/>
      <c r="EN1139" s="1"/>
      <c r="EO1139" s="1"/>
      <c r="EP1139" s="1"/>
    </row>
    <row r="1141" spans="1:146">
      <c r="A1141" s="229" t="s">
        <v>1332</v>
      </c>
    </row>
    <row r="1142" spans="1:146">
      <c r="A1142" s="788" t="s">
        <v>1333</v>
      </c>
    </row>
    <row r="1143" spans="1:146">
      <c r="A1143" s="789" t="s">
        <v>292</v>
      </c>
    </row>
    <row r="1144" spans="1:146" ht="18">
      <c r="A1144" s="789" t="s">
        <v>655</v>
      </c>
    </row>
    <row r="1145" spans="1:146">
      <c r="A1145" s="789" t="s">
        <v>294</v>
      </c>
    </row>
    <row r="1146" spans="1:146">
      <c r="A1146" s="790" t="s">
        <v>1247</v>
      </c>
    </row>
    <row r="1147" spans="1:146" ht="18">
      <c r="A1147" s="789" t="s">
        <v>1334</v>
      </c>
    </row>
    <row r="1148" spans="1:146">
      <c r="A1148" s="790" t="s">
        <v>297</v>
      </c>
    </row>
    <row r="1149" spans="1:146" ht="18">
      <c r="A1149" s="789" t="s">
        <v>1335</v>
      </c>
    </row>
    <row r="1150" spans="1:146">
      <c r="A1150" s="790" t="s">
        <v>299</v>
      </c>
    </row>
    <row r="1151" spans="1:146" ht="18">
      <c r="A1151" s="789" t="s">
        <v>1336</v>
      </c>
    </row>
    <row r="1152" spans="1:146">
      <c r="A1152" s="789" t="s">
        <v>1175</v>
      </c>
    </row>
    <row r="1153" spans="1:1">
      <c r="A1153" s="791" t="s">
        <v>1337</v>
      </c>
    </row>
    <row r="1154" spans="1:1">
      <c r="A1154" s="791" t="s">
        <v>1338</v>
      </c>
    </row>
    <row r="1155" spans="1:1">
      <c r="A1155" s="792" t="s">
        <v>538</v>
      </c>
    </row>
    <row r="1156" spans="1:1" ht="45">
      <c r="A1156" s="789" t="s">
        <v>1253</v>
      </c>
    </row>
    <row r="1157" spans="1:1" ht="36">
      <c r="A1157" s="789" t="s">
        <v>1339</v>
      </c>
    </row>
    <row r="1158" spans="1:1" ht="36">
      <c r="A1158" s="789" t="s">
        <v>1255</v>
      </c>
    </row>
    <row r="1159" spans="1:1" ht="36">
      <c r="A1159" s="789" t="s">
        <v>1256</v>
      </c>
    </row>
    <row r="1160" spans="1:1">
      <c r="A1160" s="789" t="s">
        <v>1340</v>
      </c>
    </row>
    <row r="1161" spans="1:1">
      <c r="A1161" s="791" t="s">
        <v>1337</v>
      </c>
    </row>
    <row r="1162" spans="1:1">
      <c r="A1162" s="791" t="s">
        <v>1338</v>
      </c>
    </row>
    <row r="1164" spans="1:1">
      <c r="A1164" s="793">
        <v>43922</v>
      </c>
    </row>
    <row r="1165" spans="1:1">
      <c r="A1165" s="603" t="s">
        <v>1345</v>
      </c>
    </row>
    <row r="1166" spans="1:1">
      <c r="A1166" s="603"/>
    </row>
    <row r="1167" spans="1:1">
      <c r="A1167" s="603" t="s">
        <v>1346</v>
      </c>
    </row>
    <row r="1168" spans="1:1">
      <c r="A1168" s="603"/>
    </row>
    <row r="1169" spans="1:1">
      <c r="A1169" s="603" t="s">
        <v>1347</v>
      </c>
    </row>
    <row r="1170" spans="1:1">
      <c r="A1170" s="603"/>
    </row>
    <row r="1171" spans="1:1">
      <c r="A1171" s="603" t="s">
        <v>1348</v>
      </c>
    </row>
    <row r="1172" spans="1:1">
      <c r="A1172" s="603"/>
    </row>
    <row r="1173" spans="1:1">
      <c r="A1173" s="603" t="s">
        <v>1349</v>
      </c>
    </row>
    <row r="1174" spans="1:1">
      <c r="A1174" s="603"/>
    </row>
    <row r="1175" spans="1:1">
      <c r="A1175" s="603" t="s">
        <v>1350</v>
      </c>
    </row>
    <row r="1176" spans="1:1">
      <c r="A1176" s="603"/>
    </row>
    <row r="1177" spans="1:1">
      <c r="A1177" s="603" t="s">
        <v>851</v>
      </c>
    </row>
    <row r="1178" spans="1:1">
      <c r="A1178" s="603"/>
    </row>
    <row r="1179" spans="1:1">
      <c r="A1179" s="598" t="s">
        <v>1351</v>
      </c>
    </row>
    <row r="1180" spans="1:1">
      <c r="A1180" s="599" t="s">
        <v>1352</v>
      </c>
    </row>
    <row r="1183" spans="1:1">
      <c r="A1183" s="793">
        <v>44120</v>
      </c>
    </row>
    <row r="1184" spans="1:1">
      <c r="A1184" s="602" t="s">
        <v>1345</v>
      </c>
    </row>
    <row r="1185" spans="1:1">
      <c r="A1185" s="602"/>
    </row>
    <row r="1186" spans="1:1">
      <c r="A1186" s="602" t="s">
        <v>1364</v>
      </c>
    </row>
    <row r="1187" spans="1:1">
      <c r="A1187" s="602"/>
    </row>
    <row r="1188" spans="1:1">
      <c r="A1188" s="602" t="s">
        <v>1365</v>
      </c>
    </row>
    <row r="1189" spans="1:1">
      <c r="A1189" s="602" t="s">
        <v>1366</v>
      </c>
    </row>
    <row r="1190" spans="1:1">
      <c r="A1190" s="602" t="s">
        <v>1367</v>
      </c>
    </row>
    <row r="1191" spans="1:1">
      <c r="A1191" s="602" t="s">
        <v>1368</v>
      </c>
    </row>
    <row r="1192" spans="1:1">
      <c r="A1192" s="602" t="s">
        <v>1369</v>
      </c>
    </row>
    <row r="1193" spans="1:1">
      <c r="A1193" s="602"/>
    </row>
    <row r="1194" spans="1:1">
      <c r="A1194" s="602" t="s">
        <v>1370</v>
      </c>
    </row>
    <row r="1195" spans="1:1">
      <c r="A1195" s="602"/>
    </row>
    <row r="1196" spans="1:1">
      <c r="A1196" s="602" t="s">
        <v>851</v>
      </c>
    </row>
    <row r="1197" spans="1:1">
      <c r="A1197" s="602"/>
    </row>
    <row r="1198" spans="1:1">
      <c r="A1198" s="794" t="s">
        <v>852</v>
      </c>
    </row>
    <row r="1199" spans="1:1">
      <c r="A1199" s="795" t="s">
        <v>853</v>
      </c>
    </row>
    <row r="1203" spans="1:1">
      <c r="A1203" s="796" t="s">
        <v>1371</v>
      </c>
    </row>
    <row r="1204" spans="1:1">
      <c r="A1204" s="796"/>
    </row>
    <row r="1205" spans="1:1">
      <c r="A1205" s="796" t="s">
        <v>1372</v>
      </c>
    </row>
    <row r="1206" spans="1:1">
      <c r="A1206" s="796"/>
    </row>
    <row r="1207" spans="1:1">
      <c r="A1207" s="796" t="s">
        <v>1373</v>
      </c>
    </row>
    <row r="1208" spans="1:1">
      <c r="A1208" s="796"/>
    </row>
    <row r="1209" spans="1:1">
      <c r="A1209" s="796"/>
    </row>
    <row r="1210" spans="1:1">
      <c r="A1210" s="796" t="s">
        <v>851</v>
      </c>
    </row>
    <row r="1211" spans="1:1">
      <c r="A1211" s="796"/>
    </row>
    <row r="1212" spans="1:1">
      <c r="A1212" s="794" t="s">
        <v>852</v>
      </c>
    </row>
    <row r="1213" spans="1:1">
      <c r="A1213" s="795" t="s">
        <v>853</v>
      </c>
    </row>
    <row r="1214" spans="1:1">
      <c r="A1214" s="797" t="s">
        <v>1374</v>
      </c>
    </row>
    <row r="1215" spans="1:1">
      <c r="A1215" s="798" t="s">
        <v>1375</v>
      </c>
    </row>
    <row r="1216" spans="1:1">
      <c r="A1216" s="799" t="s">
        <v>688</v>
      </c>
    </row>
    <row r="1217" spans="1:1">
      <c r="A1217" s="800" t="s">
        <v>1376</v>
      </c>
    </row>
    <row r="1218" spans="1:1">
      <c r="A1218" s="797" t="s">
        <v>857</v>
      </c>
    </row>
    <row r="1219" spans="1:1">
      <c r="A1219" s="797" t="s">
        <v>1377</v>
      </c>
    </row>
    <row r="1220" spans="1:1">
      <c r="A1220" s="797" t="s">
        <v>858</v>
      </c>
    </row>
    <row r="1221" spans="1:1">
      <c r="A1221" s="797" t="s">
        <v>1378</v>
      </c>
    </row>
    <row r="1222" spans="1:1">
      <c r="A1222" s="797" t="s">
        <v>1379</v>
      </c>
    </row>
    <row r="1223" spans="1:1">
      <c r="A1223" s="600" t="s">
        <v>1380</v>
      </c>
    </row>
    <row r="1231" spans="1:1">
      <c r="A1231" s="796" t="s">
        <v>1371</v>
      </c>
    </row>
    <row r="1232" spans="1:1">
      <c r="A1232" s="796"/>
    </row>
    <row r="1233" spans="1:1">
      <c r="A1233" s="796" t="s">
        <v>1381</v>
      </c>
    </row>
    <row r="1234" spans="1:1">
      <c r="A1234" s="796"/>
    </row>
    <row r="1235" spans="1:1">
      <c r="A1235" s="796" t="s">
        <v>1382</v>
      </c>
    </row>
    <row r="1236" spans="1:1">
      <c r="A1236" s="796" t="s">
        <v>1383</v>
      </c>
    </row>
    <row r="1237" spans="1:1">
      <c r="A1237" s="796" t="s">
        <v>1384</v>
      </c>
    </row>
    <row r="1238" spans="1:1">
      <c r="A1238" s="796"/>
    </row>
    <row r="1239" spans="1:1">
      <c r="A1239" s="796" t="s">
        <v>1385</v>
      </c>
    </row>
    <row r="1240" spans="1:1">
      <c r="A1240" s="796"/>
    </row>
    <row r="1241" spans="1:1">
      <c r="A1241" s="796" t="s">
        <v>851</v>
      </c>
    </row>
    <row r="1242" spans="1:1">
      <c r="A1242" s="796"/>
    </row>
    <row r="1243" spans="1:1">
      <c r="A1243" s="794" t="s">
        <v>852</v>
      </c>
    </row>
    <row r="1244" spans="1:1">
      <c r="A1244" s="795" t="s">
        <v>853</v>
      </c>
    </row>
    <row r="1245" spans="1:1">
      <c r="A1245" s="797" t="s">
        <v>1374</v>
      </c>
    </row>
  </sheetData>
  <sheetProtection algorithmName="SHA-512" hashValue="qNZU2ms9Mz2Ax5R2SXssukdRacdq9/D9BHMiJ7CvC98LwCkuOIVW/AE9aKTmUbPFnAuejGG4x5JTH+nj4BpYDg==" saltValue="a9HxX4Ko8hjLC09PYs4Ojg==" spinCount="100000" sheet="1" objects="1" scenarios="1"/>
  <mergeCells count="154">
    <mergeCell ref="L732:L733"/>
    <mergeCell ref="A739:A741"/>
    <mergeCell ref="C739:L739"/>
    <mergeCell ref="C740:L740"/>
    <mergeCell ref="C741:L741"/>
    <mergeCell ref="M739:M741"/>
    <mergeCell ref="E742:F742"/>
    <mergeCell ref="J742:K742"/>
    <mergeCell ref="C736:L736"/>
    <mergeCell ref="A737:A738"/>
    <mergeCell ref="B737:B738"/>
    <mergeCell ref="C737:L737"/>
    <mergeCell ref="C738:L738"/>
    <mergeCell ref="M737:M738"/>
    <mergeCell ref="A727:A728"/>
    <mergeCell ref="B727:B728"/>
    <mergeCell ref="C727:L727"/>
    <mergeCell ref="C728:L728"/>
    <mergeCell ref="M727:M728"/>
    <mergeCell ref="A729:A736"/>
    <mergeCell ref="C729:D730"/>
    <mergeCell ref="E729:G730"/>
    <mergeCell ref="H729:K729"/>
    <mergeCell ref="H730:K730"/>
    <mergeCell ref="C734:D735"/>
    <mergeCell ref="E734:G734"/>
    <mergeCell ref="E735:G735"/>
    <mergeCell ref="H734:K734"/>
    <mergeCell ref="H735:K735"/>
    <mergeCell ref="L734:L735"/>
    <mergeCell ref="L729:L730"/>
    <mergeCell ref="C731:D731"/>
    <mergeCell ref="E731:G731"/>
    <mergeCell ref="H731:K731"/>
    <mergeCell ref="C732:D733"/>
    <mergeCell ref="E732:G733"/>
    <mergeCell ref="H732:K732"/>
    <mergeCell ref="H733:K733"/>
    <mergeCell ref="A722:A723"/>
    <mergeCell ref="B722:B723"/>
    <mergeCell ref="C722:L723"/>
    <mergeCell ref="A724:A726"/>
    <mergeCell ref="B724:B726"/>
    <mergeCell ref="C724:L724"/>
    <mergeCell ref="C725:L725"/>
    <mergeCell ref="C726:L726"/>
    <mergeCell ref="C716:I716"/>
    <mergeCell ref="J716:L716"/>
    <mergeCell ref="C717:I717"/>
    <mergeCell ref="J717:L717"/>
    <mergeCell ref="A718:A721"/>
    <mergeCell ref="B718:B721"/>
    <mergeCell ref="C718:L721"/>
    <mergeCell ref="A710:A717"/>
    <mergeCell ref="B710:B717"/>
    <mergeCell ref="J712:L712"/>
    <mergeCell ref="C713:I713"/>
    <mergeCell ref="J713:L713"/>
    <mergeCell ref="C714:I714"/>
    <mergeCell ref="J714:L714"/>
    <mergeCell ref="C715:I715"/>
    <mergeCell ref="J715:L715"/>
    <mergeCell ref="C709:L709"/>
    <mergeCell ref="C710:I710"/>
    <mergeCell ref="J710:L710"/>
    <mergeCell ref="C711:I711"/>
    <mergeCell ref="J711:L711"/>
    <mergeCell ref="C712:I712"/>
    <mergeCell ref="M702:M708"/>
    <mergeCell ref="C704:E704"/>
    <mergeCell ref="F704:J704"/>
    <mergeCell ref="K704:L704"/>
    <mergeCell ref="C705:E705"/>
    <mergeCell ref="F705:J705"/>
    <mergeCell ref="K705:L705"/>
    <mergeCell ref="C706:E706"/>
    <mergeCell ref="F706:J706"/>
    <mergeCell ref="K706:L706"/>
    <mergeCell ref="A702:A708"/>
    <mergeCell ref="B702:B708"/>
    <mergeCell ref="C702:E703"/>
    <mergeCell ref="F702:J703"/>
    <mergeCell ref="K702:L703"/>
    <mergeCell ref="C707:E707"/>
    <mergeCell ref="F707:J707"/>
    <mergeCell ref="K707:L707"/>
    <mergeCell ref="C708:E708"/>
    <mergeCell ref="F708:J708"/>
    <mergeCell ref="K708:L708"/>
    <mergeCell ref="C698:F698"/>
    <mergeCell ref="G698:L698"/>
    <mergeCell ref="C699:F699"/>
    <mergeCell ref="G699:L699"/>
    <mergeCell ref="C700:F700"/>
    <mergeCell ref="G700:L700"/>
    <mergeCell ref="A694:A701"/>
    <mergeCell ref="B694:B701"/>
    <mergeCell ref="C694:F694"/>
    <mergeCell ref="G694:L694"/>
    <mergeCell ref="C695:F695"/>
    <mergeCell ref="G695:L695"/>
    <mergeCell ref="C696:F696"/>
    <mergeCell ref="G696:L696"/>
    <mergeCell ref="C697:F697"/>
    <mergeCell ref="G697:L697"/>
    <mergeCell ref="C701:L701"/>
    <mergeCell ref="C684:L684"/>
    <mergeCell ref="A685:A693"/>
    <mergeCell ref="B685:B693"/>
    <mergeCell ref="C685:F685"/>
    <mergeCell ref="G685:L685"/>
    <mergeCell ref="M685:M693"/>
    <mergeCell ref="C686:F686"/>
    <mergeCell ref="G686:L686"/>
    <mergeCell ref="C687:F687"/>
    <mergeCell ref="G687:L687"/>
    <mergeCell ref="C691:F691"/>
    <mergeCell ref="G691:L691"/>
    <mergeCell ref="C692:F692"/>
    <mergeCell ref="G692:L692"/>
    <mergeCell ref="C693:F693"/>
    <mergeCell ref="G693:L693"/>
    <mergeCell ref="C688:F688"/>
    <mergeCell ref="G688:L688"/>
    <mergeCell ref="C689:F689"/>
    <mergeCell ref="G689:L689"/>
    <mergeCell ref="C690:F690"/>
    <mergeCell ref="G690:L690"/>
    <mergeCell ref="C683:L683"/>
    <mergeCell ref="M673:M682"/>
    <mergeCell ref="D674:H674"/>
    <mergeCell ref="I674:K674"/>
    <mergeCell ref="D675:H675"/>
    <mergeCell ref="I675:K675"/>
    <mergeCell ref="D676:H676"/>
    <mergeCell ref="I676:K676"/>
    <mergeCell ref="D677:H677"/>
    <mergeCell ref="I677:K677"/>
    <mergeCell ref="D678:H678"/>
    <mergeCell ref="A608:B608"/>
    <mergeCell ref="C672:L672"/>
    <mergeCell ref="A673:A682"/>
    <mergeCell ref="B673:B682"/>
    <mergeCell ref="D673:H673"/>
    <mergeCell ref="I673:K673"/>
    <mergeCell ref="I678:K678"/>
    <mergeCell ref="D679:H679"/>
    <mergeCell ref="I679:K679"/>
    <mergeCell ref="D680:H680"/>
    <mergeCell ref="I680:K680"/>
    <mergeCell ref="D681:H681"/>
    <mergeCell ref="I681:K681"/>
    <mergeCell ref="D682:H682"/>
    <mergeCell ref="I682:K682"/>
  </mergeCells>
  <phoneticPr fontId="24" type="noConversion"/>
  <hyperlinks>
    <hyperlink ref="A58" r:id="rId1" location="szw" display="http://www.st-ab.nl/ad10a.htm - szw" xr:uid="{00000000-0004-0000-0000-000000000000}"/>
    <hyperlink ref="A65" r:id="rId2" display="http://www.st-ab.nl/wetwao.htm" xr:uid="{00000000-0004-0000-0000-000001000000}"/>
    <hyperlink ref="A66" r:id="rId3" display="http://www.st-ab.nl/wetwia.htm" xr:uid="{00000000-0004-0000-0000-000002000000}"/>
    <hyperlink ref="A73" r:id="rId4" location="uwv" display="http://www.st-ab.nl/ad10f.htm - uwv" xr:uid="{00000000-0004-0000-0000-000003000000}"/>
    <hyperlink ref="A100" location="3" display="3" xr:uid="{00000000-0004-0000-0000-000004000000}"/>
    <hyperlink ref="A103" location="3" display="3" xr:uid="{00000000-0004-0000-0000-000005000000}"/>
    <hyperlink ref="A106" location="3" display="3" xr:uid="{00000000-0004-0000-0000-000006000000}"/>
    <hyperlink ref="A127" location="2" display="2" xr:uid="{00000000-0004-0000-0000-000007000000}"/>
    <hyperlink ref="A166" r:id="rId5" location="uwv" display="http://www.st-ab.nl/ad10f.htm - uwv" xr:uid="{00000000-0004-0000-0000-000008000000}"/>
    <hyperlink ref="A41" r:id="rId6" xr:uid="{00000000-0004-0000-0000-000009000000}"/>
    <hyperlink ref="A476" r:id="rId7" display="mailto:[mailto:geert.wolvers@uwv.nl]" xr:uid="{00000000-0004-0000-0000-00000A000000}"/>
    <hyperlink ref="A502" r:id="rId8" display="mailto:geert.wolvers@uwv.nl" xr:uid="{00000000-0004-0000-0000-00000B000000}"/>
    <hyperlink ref="A626" r:id="rId9" display="mailto:hans.boot@uwv.nl" xr:uid="{00000000-0004-0000-0000-00000C000000}"/>
    <hyperlink ref="C738" r:id="rId10" display="http://handboeken.info.uwv.nl/deeplink.asp?DADOCNR=d20061124t115541830&amp;DADIVISION=OVERIG&amp;DAHANDBOEK=ugdt" xr:uid="{00000000-0004-0000-0000-00000D000000}"/>
    <hyperlink ref="A748" r:id="rId11" display="mailto:hans.boot@uwv.nl" xr:uid="{00000000-0004-0000-0000-00000E000000}"/>
    <hyperlink ref="A791" location="VolledigeInhoudsOpgave" display="VolledigeInhoudsOpgave" xr:uid="{00000000-0004-0000-0000-00000F000000}"/>
    <hyperlink ref="A793" location="d16e54" display="d16e54" xr:uid="{00000000-0004-0000-0000-000010000000}"/>
    <hyperlink ref="A794" location="d16e64" display="d16e64" xr:uid="{00000000-0004-0000-0000-000011000000}"/>
    <hyperlink ref="A795" location="d16e86" display="d16e86" xr:uid="{00000000-0004-0000-0000-000012000000}"/>
    <hyperlink ref="A796" location="d16e103" display="d16e103" xr:uid="{00000000-0004-0000-0000-000013000000}"/>
    <hyperlink ref="A849" location="VolledigeInhoudsOpgave" display="VolledigeInhoudsOpgave" xr:uid="{00000000-0004-0000-0000-000014000000}"/>
    <hyperlink ref="A851" location="d16e54" display="d16e54" xr:uid="{00000000-0004-0000-0000-000015000000}"/>
    <hyperlink ref="A852" location="d16e64" display="d16e64" xr:uid="{00000000-0004-0000-0000-000016000000}"/>
    <hyperlink ref="A853" location="d16e86" display="d16e86" xr:uid="{00000000-0004-0000-0000-000017000000}"/>
    <hyperlink ref="A854" location="d16e106" display="d16e106" xr:uid="{00000000-0004-0000-0000-000018000000}"/>
    <hyperlink ref="A918" r:id="rId12" display="mailto:geert.wolvers@uwv.nl" xr:uid="{00000000-0004-0000-0000-000019000000}"/>
    <hyperlink ref="A920" r:id="rId13" display="mailto:cornelis.visser@reaal.nl" xr:uid="{00000000-0004-0000-0000-00001A000000}"/>
    <hyperlink ref="A1022" r:id="rId14" display="mailto:alita.hoekman@uwv.nl" xr:uid="{00000000-0004-0000-0000-00001B000000}"/>
    <hyperlink ref="A1024" r:id="rId15" display="mailto:Bart.Rodermans@reaal.nl" xr:uid="{00000000-0004-0000-0000-00001C000000}"/>
    <hyperlink ref="A1048" r:id="rId16" display="mailto:alita.hoekman@uwv.nl" xr:uid="{00000000-0004-0000-0000-00001D000000}"/>
    <hyperlink ref="A1108" r:id="rId17" display="mailto:alita.hoekman@uwv.nl" xr:uid="{00000000-0004-0000-0000-00001E000000}"/>
    <hyperlink ref="A1138" r:id="rId18" display="mailto:alita.hoekman@uwv.nl" xr:uid="{00000000-0004-0000-0000-00001F000000}"/>
    <hyperlink ref="A1223" r:id="rId19" display="mailto:alita.hoekman@uwv.nl" xr:uid="{52B1D1C9-DF14-40D6-B3D3-4D27E8EF8D80}"/>
  </hyperlinks>
  <pageMargins left="0.75" right="0.75" top="1" bottom="1" header="0.5" footer="0.5"/>
  <pageSetup paperSize="9" orientation="portrait" horizontalDpi="4294967293" r:id="rId20"/>
  <headerFooter alignWithMargins="0"/>
  <drawing r:id="rId21"/>
  <legacyDrawing r:id="rId2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
  <dimension ref="A1:EP288"/>
  <sheetViews>
    <sheetView workbookViewId="0">
      <pane xSplit="1" ySplit="1" topLeftCell="B102" activePane="bottomRight" state="frozen"/>
      <selection sqref="A1:B65536"/>
      <selection pane="topRight" sqref="A1:B65536"/>
      <selection pane="bottomLeft" sqref="A1:B65536"/>
      <selection pane="bottomRight"/>
    </sheetView>
  </sheetViews>
  <sheetFormatPr defaultRowHeight="13.2"/>
  <cols>
    <col min="1" max="1" width="14.6640625" style="355" customWidth="1"/>
    <col min="2" max="2" width="12.33203125" style="805" bestFit="1" customWidth="1"/>
    <col min="3" max="3" width="8.88671875" style="805" customWidth="1"/>
    <col min="4" max="4" width="9.88671875" style="805" bestFit="1" customWidth="1"/>
    <col min="5" max="5" width="10.33203125" style="805" customWidth="1"/>
    <col min="6" max="6" width="8.88671875" style="805" customWidth="1"/>
    <col min="7" max="7" width="13" style="805" customWidth="1"/>
    <col min="8" max="8" width="8.88671875" style="356" customWidth="1"/>
    <col min="9" max="9" width="12.33203125" style="356" customWidth="1"/>
    <col min="10" max="11" width="8.88671875" style="356" customWidth="1"/>
    <col min="12" max="12" width="10.33203125" style="356" customWidth="1"/>
    <col min="13" max="13" width="10.6640625" style="356" customWidth="1"/>
    <col min="14" max="145" width="8.88671875" style="356" customWidth="1"/>
    <col min="146" max="146" width="9.109375" style="356"/>
  </cols>
  <sheetData>
    <row r="1" spans="1:12" ht="26.4">
      <c r="A1" s="801" t="s">
        <v>1161</v>
      </c>
      <c r="B1" s="802" t="s">
        <v>1206</v>
      </c>
      <c r="C1" s="803" t="s">
        <v>1162</v>
      </c>
      <c r="D1" s="803" t="s">
        <v>1163</v>
      </c>
      <c r="E1" s="803" t="s">
        <v>1164</v>
      </c>
      <c r="F1" s="804" t="s">
        <v>1165</v>
      </c>
      <c r="I1" s="803"/>
      <c r="J1" s="803"/>
      <c r="K1" s="803"/>
      <c r="L1" s="803"/>
    </row>
    <row r="2" spans="1:12">
      <c r="A2" s="355">
        <v>32143</v>
      </c>
      <c r="B2" s="805">
        <v>43.52</v>
      </c>
      <c r="C2" s="805">
        <v>0</v>
      </c>
      <c r="E2" s="805">
        <v>3.2</v>
      </c>
      <c r="J2" s="806"/>
    </row>
    <row r="3" spans="1:12">
      <c r="A3" s="355">
        <v>32509</v>
      </c>
      <c r="B3" s="805">
        <v>43.03</v>
      </c>
      <c r="C3" s="805">
        <v>0</v>
      </c>
      <c r="E3" s="805">
        <v>4.3</v>
      </c>
    </row>
    <row r="4" spans="1:12">
      <c r="A4" s="355">
        <v>32874</v>
      </c>
      <c r="B4" s="805">
        <v>44.23</v>
      </c>
      <c r="C4" s="805">
        <v>10.93</v>
      </c>
      <c r="D4" s="805">
        <v>0.9</v>
      </c>
      <c r="E4" s="805">
        <v>2.4500000000000002</v>
      </c>
      <c r="J4" s="806"/>
    </row>
    <row r="5" spans="1:12">
      <c r="A5" s="355">
        <v>33055</v>
      </c>
      <c r="B5" s="805">
        <v>45.03</v>
      </c>
      <c r="C5" s="805">
        <v>10.93</v>
      </c>
      <c r="D5" s="805">
        <v>1.78</v>
      </c>
      <c r="E5" s="805">
        <v>2.4500000000000002</v>
      </c>
    </row>
    <row r="6" spans="1:12">
      <c r="A6" s="355">
        <v>33239</v>
      </c>
      <c r="B6" s="805">
        <v>45.63</v>
      </c>
      <c r="C6" s="805">
        <v>10.93</v>
      </c>
      <c r="D6" s="805">
        <v>1.26</v>
      </c>
      <c r="E6" s="805">
        <v>2.4</v>
      </c>
      <c r="J6" s="806"/>
    </row>
    <row r="7" spans="1:12">
      <c r="A7" s="355">
        <v>33420</v>
      </c>
      <c r="B7" s="805">
        <v>46.23</v>
      </c>
      <c r="C7" s="805">
        <v>10.93</v>
      </c>
      <c r="D7" s="805">
        <v>1.73</v>
      </c>
      <c r="E7" s="805">
        <v>2.4</v>
      </c>
    </row>
    <row r="8" spans="1:12">
      <c r="A8" s="355">
        <v>33604</v>
      </c>
      <c r="B8" s="805">
        <v>46.84</v>
      </c>
      <c r="C8" s="805">
        <v>10.93</v>
      </c>
      <c r="D8" s="805">
        <v>1.48</v>
      </c>
      <c r="E8" s="805">
        <v>2.5499999999999998</v>
      </c>
      <c r="J8" s="806"/>
      <c r="K8" s="807"/>
      <c r="L8" s="808"/>
    </row>
    <row r="9" spans="1:12">
      <c r="A9" s="355">
        <v>33786</v>
      </c>
      <c r="B9" s="805">
        <v>47.5</v>
      </c>
      <c r="C9" s="805">
        <v>10.93</v>
      </c>
      <c r="D9" s="805">
        <v>1.4</v>
      </c>
      <c r="E9" s="805">
        <v>2.5499999999999998</v>
      </c>
      <c r="K9" s="809"/>
      <c r="L9" s="810"/>
    </row>
    <row r="10" spans="1:12" ht="14.4">
      <c r="A10" s="355">
        <v>33970</v>
      </c>
      <c r="B10" s="805">
        <v>47.28</v>
      </c>
      <c r="C10" s="805">
        <v>10.93</v>
      </c>
      <c r="D10" s="805">
        <v>0</v>
      </c>
      <c r="E10" s="805">
        <v>3</v>
      </c>
      <c r="J10" s="806"/>
      <c r="K10" s="811"/>
      <c r="L10" s="810"/>
    </row>
    <row r="11" spans="1:12">
      <c r="A11" s="355">
        <v>34335</v>
      </c>
      <c r="B11" s="805">
        <v>47.09</v>
      </c>
      <c r="C11" s="805">
        <v>10.93</v>
      </c>
      <c r="D11" s="805">
        <v>0</v>
      </c>
      <c r="E11" s="805">
        <v>3.4</v>
      </c>
      <c r="I11" s="805"/>
      <c r="J11" s="805"/>
      <c r="K11" s="805"/>
      <c r="L11" s="805"/>
    </row>
    <row r="12" spans="1:12">
      <c r="A12" s="355">
        <v>34700</v>
      </c>
      <c r="B12" s="805">
        <v>46.99</v>
      </c>
      <c r="C12" s="805">
        <v>10.93</v>
      </c>
      <c r="D12" s="805">
        <v>0</v>
      </c>
      <c r="E12" s="805">
        <v>3.6</v>
      </c>
      <c r="I12" s="805"/>
      <c r="J12" s="805"/>
      <c r="K12" s="805"/>
      <c r="L12" s="805"/>
    </row>
    <row r="13" spans="1:12">
      <c r="A13" s="355">
        <v>35065</v>
      </c>
      <c r="B13" s="805">
        <v>47.36</v>
      </c>
      <c r="C13" s="805">
        <v>10.93</v>
      </c>
      <c r="D13" s="805">
        <v>0.96</v>
      </c>
      <c r="E13" s="805">
        <v>3.75</v>
      </c>
      <c r="I13" s="805"/>
      <c r="J13" s="805"/>
      <c r="K13" s="805"/>
      <c r="L13" s="805"/>
    </row>
    <row r="14" spans="1:12">
      <c r="A14" s="355">
        <v>35125</v>
      </c>
      <c r="B14" s="805">
        <v>47.83</v>
      </c>
      <c r="C14" s="805">
        <v>10.93</v>
      </c>
      <c r="D14" s="805">
        <v>0</v>
      </c>
      <c r="E14" s="805">
        <v>2.8</v>
      </c>
      <c r="I14" s="805"/>
      <c r="J14" s="805"/>
      <c r="K14" s="805"/>
      <c r="L14" s="805"/>
    </row>
    <row r="15" spans="1:12">
      <c r="A15" s="355">
        <v>35247</v>
      </c>
      <c r="B15" s="805">
        <v>48.26</v>
      </c>
      <c r="C15" s="805">
        <v>10.93</v>
      </c>
      <c r="D15" s="805">
        <v>0.89</v>
      </c>
      <c r="E15" s="805">
        <v>2.8</v>
      </c>
      <c r="I15" s="805"/>
      <c r="J15" s="805"/>
      <c r="K15" s="805"/>
      <c r="L15" s="805"/>
    </row>
    <row r="16" spans="1:12">
      <c r="A16" s="355">
        <v>35431</v>
      </c>
      <c r="B16" s="805">
        <v>48.68</v>
      </c>
      <c r="C16" s="805">
        <v>10.93</v>
      </c>
      <c r="D16" s="805">
        <v>0.77</v>
      </c>
      <c r="E16" s="805">
        <v>2.7</v>
      </c>
      <c r="I16" s="805"/>
      <c r="J16" s="805"/>
      <c r="K16" s="805"/>
      <c r="L16" s="805"/>
    </row>
    <row r="17" spans="1:14">
      <c r="A17" s="355">
        <v>35612</v>
      </c>
      <c r="B17" s="805">
        <v>49.19</v>
      </c>
      <c r="C17" s="805">
        <v>10.93</v>
      </c>
      <c r="D17" s="805">
        <v>1.05</v>
      </c>
      <c r="E17" s="805">
        <v>2.7</v>
      </c>
      <c r="I17" s="805"/>
      <c r="J17" s="805"/>
      <c r="K17" s="805"/>
      <c r="L17" s="805"/>
    </row>
    <row r="18" spans="1:14">
      <c r="A18" s="355">
        <v>35796</v>
      </c>
      <c r="B18" s="805">
        <v>51.29</v>
      </c>
      <c r="C18" s="805">
        <v>1.7</v>
      </c>
      <c r="D18" s="805">
        <v>1.45</v>
      </c>
      <c r="I18" s="805"/>
      <c r="J18" s="805"/>
      <c r="K18" s="805"/>
      <c r="L18" s="805"/>
    </row>
    <row r="19" spans="1:14">
      <c r="A19" s="355">
        <v>35977</v>
      </c>
      <c r="B19" s="805">
        <v>51.99</v>
      </c>
      <c r="C19" s="805">
        <v>1.7</v>
      </c>
      <c r="D19" s="805">
        <v>1.37</v>
      </c>
      <c r="I19" s="805"/>
      <c r="J19" s="805"/>
      <c r="K19" s="805"/>
      <c r="L19" s="805"/>
    </row>
    <row r="20" spans="1:14">
      <c r="A20" s="355">
        <v>36161</v>
      </c>
      <c r="B20" s="805">
        <v>52.85</v>
      </c>
      <c r="C20" s="805">
        <v>2.2000000000000002</v>
      </c>
      <c r="D20" s="805">
        <v>1.63</v>
      </c>
      <c r="I20" s="805"/>
      <c r="J20" s="805"/>
      <c r="K20" s="805"/>
      <c r="L20" s="805"/>
    </row>
    <row r="21" spans="1:14">
      <c r="A21" s="355">
        <v>36342</v>
      </c>
      <c r="B21" s="805">
        <v>53.55</v>
      </c>
      <c r="C21" s="805">
        <v>2.2000000000000002</v>
      </c>
      <c r="D21" s="805">
        <v>1.33</v>
      </c>
      <c r="I21" s="805"/>
      <c r="J21" s="805"/>
      <c r="K21" s="805"/>
      <c r="L21" s="805"/>
    </row>
    <row r="22" spans="1:14">
      <c r="A22" s="355">
        <v>36526</v>
      </c>
      <c r="B22" s="805">
        <v>54.22</v>
      </c>
      <c r="C22" s="805">
        <v>2.15</v>
      </c>
      <c r="D22" s="805">
        <v>1.26</v>
      </c>
      <c r="I22" s="805"/>
      <c r="J22" s="805"/>
      <c r="K22" s="805"/>
      <c r="L22" s="805"/>
    </row>
    <row r="23" spans="1:14">
      <c r="A23" s="355">
        <v>36708</v>
      </c>
      <c r="B23" s="805">
        <v>55.16</v>
      </c>
      <c r="C23" s="805">
        <v>2.15</v>
      </c>
      <c r="D23" s="805">
        <v>1.73</v>
      </c>
      <c r="I23" s="805"/>
      <c r="J23" s="805"/>
      <c r="K23" s="805"/>
      <c r="L23" s="805"/>
    </row>
    <row r="24" spans="1:14">
      <c r="A24" s="355">
        <v>36892</v>
      </c>
      <c r="B24" s="805">
        <v>57.33</v>
      </c>
      <c r="D24" s="812">
        <f t="shared" ref="D24:D52" si="0">B24/B23-1</f>
        <v>3.934010152284273E-2</v>
      </c>
      <c r="I24" s="805"/>
      <c r="J24" s="805"/>
      <c r="K24" s="805"/>
      <c r="L24" s="805"/>
    </row>
    <row r="25" spans="1:14">
      <c r="A25" s="355">
        <v>37073</v>
      </c>
      <c r="B25" s="805">
        <v>58.61</v>
      </c>
      <c r="D25" s="812">
        <f t="shared" si="0"/>
        <v>2.232687946973666E-2</v>
      </c>
      <c r="I25" s="805"/>
      <c r="J25" s="805"/>
      <c r="K25" s="805"/>
      <c r="L25" s="805"/>
    </row>
    <row r="26" spans="1:14">
      <c r="A26" s="355">
        <v>37257</v>
      </c>
      <c r="B26" s="805">
        <v>59.92</v>
      </c>
      <c r="D26" s="812">
        <f t="shared" si="0"/>
        <v>2.235113461866578E-2</v>
      </c>
      <c r="I26" s="805"/>
      <c r="J26" s="805"/>
      <c r="K26" s="805"/>
      <c r="L26" s="805"/>
    </row>
    <row r="27" spans="1:14">
      <c r="A27" s="355">
        <v>37438</v>
      </c>
      <c r="B27" s="805">
        <v>61.16</v>
      </c>
      <c r="D27" s="812">
        <f t="shared" si="0"/>
        <v>2.0694259012015825E-2</v>
      </c>
      <c r="I27" s="805"/>
      <c r="J27" s="805"/>
      <c r="K27" s="805"/>
      <c r="L27" s="805"/>
      <c r="N27" s="629"/>
    </row>
    <row r="28" spans="1:14">
      <c r="A28" s="355">
        <v>37622</v>
      </c>
      <c r="B28" s="805">
        <v>62.02</v>
      </c>
      <c r="D28" s="812">
        <f t="shared" si="0"/>
        <v>1.4061478090255264E-2</v>
      </c>
      <c r="I28" s="805"/>
      <c r="J28" s="805"/>
      <c r="K28" s="805"/>
      <c r="L28" s="805"/>
      <c r="N28" s="629"/>
    </row>
    <row r="29" spans="1:14">
      <c r="A29" s="355">
        <v>37803</v>
      </c>
      <c r="B29" s="805">
        <v>62.8</v>
      </c>
      <c r="D29" s="812">
        <f t="shared" si="0"/>
        <v>1.2576588197355631E-2</v>
      </c>
      <c r="I29" s="805"/>
      <c r="J29" s="805"/>
      <c r="K29" s="805"/>
      <c r="L29" s="805"/>
    </row>
    <row r="30" spans="1:14">
      <c r="A30" s="355">
        <v>37987</v>
      </c>
      <c r="B30" s="805">
        <v>62.8</v>
      </c>
      <c r="D30" s="812">
        <f t="shared" si="0"/>
        <v>0</v>
      </c>
      <c r="I30" s="805"/>
      <c r="J30" s="805"/>
      <c r="K30" s="805"/>
      <c r="L30" s="805"/>
    </row>
    <row r="31" spans="1:14">
      <c r="A31" s="355">
        <v>38169</v>
      </c>
      <c r="B31" s="805">
        <v>62.8</v>
      </c>
      <c r="D31" s="812">
        <f t="shared" si="0"/>
        <v>0</v>
      </c>
      <c r="I31" s="805"/>
      <c r="J31" s="805"/>
      <c r="K31" s="805"/>
      <c r="L31" s="805"/>
    </row>
    <row r="32" spans="1:14">
      <c r="A32" s="355">
        <v>38353</v>
      </c>
      <c r="B32" s="805">
        <v>62.8</v>
      </c>
      <c r="D32" s="812">
        <f t="shared" si="0"/>
        <v>0</v>
      </c>
      <c r="I32" s="805"/>
      <c r="J32" s="805"/>
      <c r="K32" s="805"/>
      <c r="L32" s="805"/>
    </row>
    <row r="33" spans="1:146">
      <c r="A33" s="355">
        <v>38534</v>
      </c>
      <c r="B33" s="805">
        <v>62.8</v>
      </c>
      <c r="D33" s="812">
        <f t="shared" si="0"/>
        <v>0</v>
      </c>
      <c r="I33" s="805"/>
      <c r="J33" s="805"/>
      <c r="K33" s="805"/>
      <c r="L33" s="805"/>
    </row>
    <row r="34" spans="1:146">
      <c r="A34" s="355">
        <v>38718</v>
      </c>
      <c r="B34" s="805">
        <v>63.189359999999994</v>
      </c>
      <c r="D34" s="812">
        <f t="shared" si="0"/>
        <v>6.1999999999999833E-3</v>
      </c>
      <c r="I34" s="805"/>
      <c r="J34" s="805"/>
      <c r="K34" s="805"/>
      <c r="L34" s="805"/>
    </row>
    <row r="35" spans="1:146">
      <c r="A35" s="355">
        <v>38899</v>
      </c>
      <c r="B35" s="805">
        <v>63.783986000000006</v>
      </c>
      <c r="D35" s="812">
        <f t="shared" si="0"/>
        <v>9.4102234933224338E-3</v>
      </c>
      <c r="F35" s="805">
        <f>AVERAGE(B34:B35)</f>
        <v>63.486672999999996</v>
      </c>
      <c r="I35" s="805"/>
      <c r="J35" s="805"/>
      <c r="K35" s="805"/>
      <c r="L35" s="805"/>
    </row>
    <row r="36" spans="1:146">
      <c r="A36" s="355">
        <v>39083</v>
      </c>
      <c r="B36" s="805">
        <v>64.587664223600001</v>
      </c>
      <c r="D36" s="812">
        <f t="shared" si="0"/>
        <v>1.2599999999999945E-2</v>
      </c>
      <c r="I36" s="805"/>
      <c r="J36" s="805"/>
      <c r="K36" s="805"/>
      <c r="L36" s="805"/>
    </row>
    <row r="37" spans="1:146">
      <c r="A37" s="355">
        <v>39264</v>
      </c>
      <c r="B37" s="805">
        <v>65.400000000000006</v>
      </c>
      <c r="D37" s="812">
        <f t="shared" si="0"/>
        <v>1.2577258926530055E-2</v>
      </c>
      <c r="F37" s="805">
        <f>AVERAGE(B36:B37)</f>
        <v>64.993832111800003</v>
      </c>
      <c r="I37" s="805"/>
      <c r="J37" s="805"/>
      <c r="K37" s="805"/>
      <c r="L37" s="805"/>
    </row>
    <row r="38" spans="1:146">
      <c r="A38" s="355">
        <v>39448</v>
      </c>
      <c r="B38" s="805">
        <v>66.290000000000006</v>
      </c>
      <c r="D38" s="812">
        <f t="shared" si="0"/>
        <v>1.3608562691131532E-2</v>
      </c>
      <c r="I38" s="805"/>
      <c r="J38" s="805"/>
      <c r="K38" s="805"/>
      <c r="L38" s="805"/>
    </row>
    <row r="39" spans="1:146">
      <c r="A39" s="355">
        <v>39630</v>
      </c>
      <c r="B39" s="805">
        <v>67.363898000000006</v>
      </c>
      <c r="D39" s="812">
        <f t="shared" si="0"/>
        <v>1.6199999999999992E-2</v>
      </c>
      <c r="F39" s="805">
        <f>AVERAGE(B38:B39)</f>
        <v>66.826949000000013</v>
      </c>
      <c r="I39" s="805"/>
      <c r="J39" s="805"/>
      <c r="K39" s="805"/>
      <c r="L39" s="805"/>
    </row>
    <row r="40" spans="1:146">
      <c r="A40" s="355">
        <v>39814</v>
      </c>
      <c r="B40" s="805">
        <v>68.58318455380001</v>
      </c>
      <c r="D40" s="812">
        <f t="shared" si="0"/>
        <v>1.8100000000000005E-2</v>
      </c>
      <c r="I40" s="805"/>
      <c r="J40" s="805"/>
      <c r="K40" s="805"/>
      <c r="L40" s="805"/>
    </row>
    <row r="41" spans="1:146">
      <c r="A41" s="355">
        <v>39995</v>
      </c>
      <c r="B41" s="805">
        <v>69.44733267917789</v>
      </c>
      <c r="D41" s="812">
        <f t="shared" si="0"/>
        <v>1.2599999999999945E-2</v>
      </c>
      <c r="F41" s="805">
        <f>AVERAGE(B40:B41)</f>
        <v>69.01525861648895</v>
      </c>
      <c r="I41" s="805"/>
      <c r="J41" s="805"/>
      <c r="K41" s="805"/>
      <c r="L41" s="805"/>
      <c r="N41" s="229"/>
    </row>
    <row r="42" spans="1:146">
      <c r="A42" s="355">
        <v>40179</v>
      </c>
      <c r="B42" s="805">
        <v>69.898740341592543</v>
      </c>
      <c r="D42" s="812">
        <f t="shared" si="0"/>
        <v>6.4999999999999503E-3</v>
      </c>
      <c r="I42" s="805"/>
      <c r="J42" s="805"/>
      <c r="K42" s="805"/>
      <c r="L42" s="805"/>
    </row>
    <row r="43" spans="1:146">
      <c r="A43" s="355">
        <v>40360</v>
      </c>
      <c r="B43" s="805">
        <v>70.31</v>
      </c>
      <c r="D43" s="812">
        <f t="shared" si="0"/>
        <v>5.8836490671740904E-3</v>
      </c>
      <c r="F43" s="805">
        <f>AVERAGE(B42:B43)</f>
        <v>70.104370170796273</v>
      </c>
      <c r="I43" s="805"/>
      <c r="J43" s="805"/>
      <c r="K43" s="805"/>
      <c r="L43" s="805"/>
      <c r="M43" s="229"/>
    </row>
    <row r="44" spans="1:146">
      <c r="A44" s="355">
        <v>40544</v>
      </c>
      <c r="B44" s="805">
        <v>70.73</v>
      </c>
      <c r="D44" s="812">
        <f t="shared" si="0"/>
        <v>5.9735457260703395E-3</v>
      </c>
      <c r="I44" s="805"/>
      <c r="J44" s="805"/>
      <c r="K44" s="805"/>
      <c r="L44" s="805"/>
    </row>
    <row r="45" spans="1:146" s="107" customFormat="1">
      <c r="A45" s="355">
        <v>40725</v>
      </c>
      <c r="B45" s="805">
        <v>71.267548000000005</v>
      </c>
      <c r="C45" s="805"/>
      <c r="D45" s="812">
        <f t="shared" si="0"/>
        <v>7.6000000000000512E-3</v>
      </c>
      <c r="E45" s="805"/>
      <c r="F45" s="805">
        <f>AVERAGE(B44:B45)</f>
        <v>70.998773999999997</v>
      </c>
      <c r="G45" s="229"/>
      <c r="H45" s="356"/>
      <c r="I45" s="805"/>
      <c r="J45" s="805"/>
      <c r="K45" s="805"/>
      <c r="L45" s="805"/>
      <c r="M45" s="356"/>
      <c r="N45" s="356"/>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29"/>
      <c r="BR45" s="229"/>
      <c r="BS45" s="229"/>
      <c r="BT45" s="229"/>
      <c r="BU45" s="229"/>
      <c r="BV45" s="229"/>
      <c r="BW45" s="229"/>
      <c r="BX45" s="229"/>
      <c r="BY45" s="229"/>
      <c r="BZ45" s="229"/>
      <c r="CA45" s="229"/>
      <c r="CB45" s="229"/>
      <c r="CC45" s="229"/>
      <c r="CD45" s="229"/>
      <c r="CE45" s="229"/>
      <c r="CF45" s="229"/>
      <c r="CG45" s="229"/>
      <c r="CH45" s="229"/>
      <c r="CI45" s="229"/>
      <c r="CJ45" s="229"/>
      <c r="CK45" s="229"/>
      <c r="CL45" s="229"/>
      <c r="CM45" s="229"/>
      <c r="CN45" s="229"/>
      <c r="CO45" s="229"/>
      <c r="CP45" s="229"/>
      <c r="CQ45" s="229"/>
      <c r="CR45" s="229"/>
      <c r="CS45" s="229"/>
      <c r="CT45" s="229"/>
      <c r="CU45" s="229"/>
      <c r="CV45" s="229"/>
      <c r="CW45" s="229"/>
      <c r="CX45" s="229"/>
      <c r="CY45" s="229"/>
      <c r="CZ45" s="229"/>
      <c r="DA45" s="229"/>
      <c r="DB45" s="229"/>
      <c r="DC45" s="229"/>
      <c r="DD45" s="229"/>
      <c r="DE45" s="229"/>
      <c r="DF45" s="229"/>
      <c r="DG45" s="229"/>
      <c r="DH45" s="229"/>
      <c r="DI45" s="229"/>
      <c r="DJ45" s="229"/>
      <c r="DK45" s="229"/>
      <c r="DL45" s="229"/>
      <c r="DM45" s="229"/>
      <c r="DN45" s="229"/>
      <c r="DO45" s="229"/>
      <c r="DP45" s="229"/>
      <c r="DQ45" s="229"/>
      <c r="DR45" s="229"/>
      <c r="DS45" s="229"/>
      <c r="DT45" s="229"/>
      <c r="DU45" s="229"/>
      <c r="DV45" s="229"/>
      <c r="DW45" s="229"/>
      <c r="DX45" s="229"/>
      <c r="DY45" s="229"/>
      <c r="DZ45" s="229"/>
      <c r="EA45" s="229"/>
      <c r="EB45" s="229"/>
      <c r="EC45" s="229"/>
      <c r="ED45" s="229"/>
      <c r="EE45" s="229"/>
      <c r="EF45" s="229"/>
      <c r="EG45" s="229"/>
      <c r="EH45" s="229"/>
      <c r="EI45" s="229"/>
      <c r="EJ45" s="229"/>
      <c r="EK45" s="229"/>
      <c r="EL45" s="229"/>
      <c r="EM45" s="229"/>
      <c r="EN45" s="229"/>
      <c r="EO45" s="229"/>
      <c r="EP45" s="229"/>
    </row>
    <row r="46" spans="1:146">
      <c r="A46" s="355">
        <v>40909</v>
      </c>
      <c r="B46" s="805">
        <v>71.83</v>
      </c>
      <c r="D46" s="812">
        <f t="shared" si="0"/>
        <v>7.8921194258008143E-3</v>
      </c>
      <c r="I46" s="805"/>
      <c r="J46" s="805"/>
      <c r="K46" s="805"/>
      <c r="L46" s="805"/>
    </row>
    <row r="47" spans="1:146">
      <c r="A47" s="355">
        <v>41091</v>
      </c>
      <c r="B47" s="805">
        <v>72.31</v>
      </c>
      <c r="D47" s="812">
        <f t="shared" si="0"/>
        <v>6.6824446610052046E-3</v>
      </c>
      <c r="F47" s="805">
        <f>AVERAGE(B46:B47)</f>
        <v>72.069999999999993</v>
      </c>
      <c r="I47" s="805"/>
      <c r="J47" s="805"/>
      <c r="K47" s="805"/>
      <c r="L47" s="805"/>
    </row>
    <row r="48" spans="1:146">
      <c r="A48" s="355">
        <v>41275</v>
      </c>
      <c r="B48" s="805">
        <v>72.959999999999994</v>
      </c>
      <c r="D48" s="812">
        <f t="shared" si="0"/>
        <v>8.9890748167611445E-3</v>
      </c>
      <c r="I48" s="805"/>
      <c r="J48" s="805"/>
      <c r="K48" s="805"/>
      <c r="L48" s="805"/>
      <c r="N48" s="629"/>
    </row>
    <row r="49" spans="1:146">
      <c r="A49" s="355">
        <v>41456</v>
      </c>
      <c r="B49" s="805">
        <v>73.38</v>
      </c>
      <c r="D49" s="812">
        <f t="shared" si="0"/>
        <v>5.7565789473683626E-3</v>
      </c>
      <c r="F49" s="805">
        <f>AVERAGE(B48:B49)</f>
        <v>73.169999999999987</v>
      </c>
      <c r="I49" s="805"/>
      <c r="J49" s="805"/>
      <c r="K49" s="805"/>
      <c r="L49" s="805"/>
    </row>
    <row r="50" spans="1:146">
      <c r="A50" s="355">
        <v>41640</v>
      </c>
      <c r="B50" s="805">
        <v>73.77</v>
      </c>
      <c r="D50" s="812">
        <f t="shared" si="0"/>
        <v>5.3147996729354663E-3</v>
      </c>
      <c r="I50" s="805"/>
      <c r="J50" s="805"/>
      <c r="K50" s="805"/>
      <c r="L50" s="805"/>
    </row>
    <row r="51" spans="1:146">
      <c r="A51" s="355">
        <v>41821</v>
      </c>
      <c r="B51" s="805">
        <v>74.239199999999997</v>
      </c>
      <c r="D51" s="812">
        <f t="shared" si="0"/>
        <v>6.360309068727199E-3</v>
      </c>
      <c r="F51" s="805">
        <f>AVERAGE(B50:B51)</f>
        <v>74.004599999999996</v>
      </c>
      <c r="I51" s="805"/>
      <c r="J51" s="805"/>
      <c r="K51" s="805"/>
      <c r="L51" s="805"/>
    </row>
    <row r="52" spans="1:146">
      <c r="A52" s="355">
        <v>42005</v>
      </c>
      <c r="B52" s="805">
        <v>74.569999999999993</v>
      </c>
      <c r="D52" s="812">
        <f t="shared" si="0"/>
        <v>4.4558669813252738E-3</v>
      </c>
      <c r="I52" s="805"/>
      <c r="J52" s="805"/>
      <c r="K52" s="805"/>
      <c r="L52" s="805"/>
    </row>
    <row r="53" spans="1:146">
      <c r="A53" s="355">
        <v>42186</v>
      </c>
      <c r="B53" s="805">
        <v>74.87</v>
      </c>
      <c r="D53" s="812">
        <f>B53/B52-1</f>
        <v>4.0230655759689871E-3</v>
      </c>
      <c r="F53" s="805">
        <f>AVERAGE(B52:B53)</f>
        <v>74.72</v>
      </c>
      <c r="J53" s="805"/>
      <c r="K53" s="805"/>
      <c r="L53" s="805"/>
      <c r="N53" s="229"/>
    </row>
    <row r="54" spans="1:146">
      <c r="A54" s="355">
        <v>42370</v>
      </c>
      <c r="B54" s="805">
        <v>75.709999999999994</v>
      </c>
      <c r="D54" s="813">
        <f>B54/B53-1</f>
        <v>1.1219447041538544E-2</v>
      </c>
      <c r="H54" s="812">
        <f t="shared" ref="H54:H73" si="1">(B54-B53)/B53</f>
        <v>1.1219447041538521E-2</v>
      </c>
    </row>
    <row r="55" spans="1:146">
      <c r="A55" s="355">
        <v>42552</v>
      </c>
      <c r="B55" s="805">
        <v>76.33</v>
      </c>
      <c r="D55" s="813">
        <f t="shared" ref="D55:D73" si="2">B55/B54-1</f>
        <v>8.189142781666936E-3</v>
      </c>
      <c r="F55" s="805">
        <f t="shared" ref="F55:F63" si="3">AVERAGE(B54:B55)</f>
        <v>76.02</v>
      </c>
      <c r="H55" s="812">
        <f t="shared" si="1"/>
        <v>8.1891427816669481E-3</v>
      </c>
    </row>
    <row r="56" spans="1:146">
      <c r="A56" s="355">
        <v>42736</v>
      </c>
      <c r="B56" s="805">
        <v>77.34</v>
      </c>
      <c r="D56" s="813">
        <f t="shared" si="2"/>
        <v>1.3232018865452666E-2</v>
      </c>
      <c r="H56" s="812">
        <f t="shared" si="1"/>
        <v>1.3232018865452708E-2</v>
      </c>
    </row>
    <row r="57" spans="1:146" s="107" customFormat="1">
      <c r="A57" s="355">
        <v>42917</v>
      </c>
      <c r="B57" s="805">
        <v>77.73</v>
      </c>
      <c r="C57" s="229"/>
      <c r="D57" s="813">
        <f t="shared" si="2"/>
        <v>5.0426687354538924E-3</v>
      </c>
      <c r="E57" s="229"/>
      <c r="F57" s="805">
        <f t="shared" si="3"/>
        <v>77.534999999999997</v>
      </c>
      <c r="G57" s="805"/>
      <c r="H57" s="812">
        <f t="shared" si="1"/>
        <v>5.0426687354538473E-3</v>
      </c>
      <c r="I57" s="229"/>
      <c r="J57" s="229"/>
      <c r="K57" s="356"/>
      <c r="L57" s="356"/>
      <c r="M57" s="356"/>
      <c r="N57" s="356"/>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R57" s="229"/>
      <c r="BS57" s="229"/>
      <c r="BT57" s="229"/>
      <c r="BU57" s="229"/>
      <c r="BV57" s="229"/>
      <c r="BW57" s="229"/>
      <c r="BX57" s="229"/>
      <c r="BY57" s="229"/>
      <c r="BZ57" s="229"/>
      <c r="CA57" s="229"/>
      <c r="CB57" s="229"/>
      <c r="CC57" s="229"/>
      <c r="CD57" s="229"/>
      <c r="CE57" s="229"/>
      <c r="CF57" s="229"/>
      <c r="CG57" s="229"/>
      <c r="CH57" s="229"/>
      <c r="CI57" s="229"/>
      <c r="CJ57" s="229"/>
      <c r="CK57" s="229"/>
      <c r="CL57" s="229"/>
      <c r="CM57" s="229"/>
      <c r="CN57" s="229"/>
      <c r="CO57" s="229"/>
      <c r="CP57" s="229"/>
      <c r="CQ57" s="229"/>
      <c r="CR57" s="229"/>
      <c r="CS57" s="229"/>
      <c r="CT57" s="229"/>
      <c r="CU57" s="229"/>
      <c r="CV57" s="229"/>
      <c r="CW57" s="229"/>
      <c r="CX57" s="229"/>
      <c r="CY57" s="229"/>
      <c r="CZ57" s="229"/>
      <c r="DA57" s="229"/>
      <c r="DB57" s="229"/>
      <c r="DC57" s="229"/>
      <c r="DD57" s="229"/>
      <c r="DE57" s="229"/>
      <c r="DF57" s="229"/>
      <c r="DG57" s="229"/>
      <c r="DH57" s="229"/>
      <c r="DI57" s="229"/>
      <c r="DJ57" s="229"/>
      <c r="DK57" s="229"/>
      <c r="DL57" s="229"/>
      <c r="DM57" s="229"/>
      <c r="DN57" s="229"/>
      <c r="DO57" s="229"/>
      <c r="DP57" s="229"/>
      <c r="DQ57" s="229"/>
      <c r="DR57" s="229"/>
      <c r="DS57" s="229"/>
      <c r="DT57" s="229"/>
      <c r="DU57" s="229"/>
      <c r="DV57" s="229"/>
      <c r="DW57" s="229"/>
      <c r="DX57" s="229"/>
      <c r="DY57" s="229"/>
      <c r="DZ57" s="229"/>
      <c r="EA57" s="229"/>
      <c r="EB57" s="229"/>
      <c r="EC57" s="229"/>
      <c r="ED57" s="229"/>
      <c r="EE57" s="229"/>
      <c r="EF57" s="229"/>
      <c r="EG57" s="229"/>
      <c r="EH57" s="229"/>
      <c r="EI57" s="229"/>
      <c r="EJ57" s="229"/>
      <c r="EK57" s="229"/>
      <c r="EL57" s="229"/>
      <c r="EM57" s="229"/>
      <c r="EN57" s="229"/>
      <c r="EO57" s="229"/>
      <c r="EP57" s="229"/>
    </row>
    <row r="58" spans="1:146">
      <c r="A58" s="355">
        <v>43101</v>
      </c>
      <c r="B58" s="805">
        <v>78.349999999999994</v>
      </c>
      <c r="D58" s="813">
        <f t="shared" si="2"/>
        <v>7.9763283159652865E-3</v>
      </c>
      <c r="H58" s="812">
        <f t="shared" si="1"/>
        <v>7.9763283159653975E-3</v>
      </c>
    </row>
    <row r="59" spans="1:146">
      <c r="A59" s="355">
        <v>43282</v>
      </c>
      <c r="B59" s="805">
        <v>79.16</v>
      </c>
      <c r="D59" s="813">
        <f t="shared" si="2"/>
        <v>1.0338225909380938E-2</v>
      </c>
      <c r="F59" s="805">
        <f t="shared" si="3"/>
        <v>78.754999999999995</v>
      </c>
      <c r="H59" s="812">
        <f t="shared" si="1"/>
        <v>1.0338225909381013E-2</v>
      </c>
    </row>
    <row r="60" spans="1:146">
      <c r="A60" s="355">
        <v>43466</v>
      </c>
      <c r="B60" s="805">
        <v>80.23</v>
      </c>
      <c r="D60" s="813">
        <f t="shared" si="2"/>
        <v>1.3516927741283657E-2</v>
      </c>
      <c r="H60" s="812">
        <f t="shared" si="1"/>
        <v>1.3516927741283571E-2</v>
      </c>
    </row>
    <row r="61" spans="1:146">
      <c r="A61" s="355">
        <v>43647</v>
      </c>
      <c r="B61" s="805">
        <v>81.22</v>
      </c>
      <c r="D61" s="813">
        <v>1.23E-2</v>
      </c>
      <c r="F61" s="805">
        <f t="shared" si="3"/>
        <v>80.724999999999994</v>
      </c>
      <c r="H61" s="812">
        <f t="shared" si="1"/>
        <v>1.2339523868876915E-2</v>
      </c>
    </row>
    <row r="62" spans="1:146">
      <c r="A62" s="355">
        <v>43831</v>
      </c>
      <c r="B62" s="805">
        <f>+B61*(1+D62)</f>
        <v>82.113419999999991</v>
      </c>
      <c r="D62" s="813">
        <v>1.0999999999999999E-2</v>
      </c>
      <c r="H62" s="812">
        <f t="shared" si="1"/>
        <v>1.09999999999999E-2</v>
      </c>
    </row>
    <row r="63" spans="1:146">
      <c r="A63" s="355">
        <v>44013</v>
      </c>
      <c r="B63" s="805">
        <v>83.42</v>
      </c>
      <c r="D63" s="813">
        <f t="shared" si="2"/>
        <v>1.5911893573547609E-2</v>
      </c>
      <c r="F63" s="805">
        <f t="shared" si="3"/>
        <v>82.766709999999989</v>
      </c>
      <c r="H63" s="812">
        <f t="shared" si="1"/>
        <v>1.5911893573547553E-2</v>
      </c>
    </row>
    <row r="64" spans="1:146">
      <c r="A64" s="355">
        <v>44197</v>
      </c>
      <c r="B64" s="805">
        <v>83.66</v>
      </c>
      <c r="D64" s="813">
        <f t="shared" si="2"/>
        <v>2.8770079117717007E-3</v>
      </c>
      <c r="H64" s="812">
        <f t="shared" si="1"/>
        <v>2.8770079117716959E-3</v>
      </c>
    </row>
    <row r="65" spans="1:8">
      <c r="A65" s="355">
        <v>44378</v>
      </c>
      <c r="B65" s="805">
        <f>+B64*(1.0097)</f>
        <v>84.471502000000001</v>
      </c>
      <c r="D65" s="813">
        <f t="shared" si="2"/>
        <v>9.7000000000000419E-3</v>
      </c>
      <c r="F65" s="805">
        <f>AVERAGE(B64:B65)</f>
        <v>84.065751000000006</v>
      </c>
      <c r="H65" s="812">
        <f t="shared" si="1"/>
        <v>9.7000000000000523E-3</v>
      </c>
    </row>
    <row r="66" spans="1:8">
      <c r="A66" s="355">
        <v>44562</v>
      </c>
      <c r="B66" s="805">
        <v>85.65</v>
      </c>
      <c r="D66" s="813">
        <f t="shared" si="2"/>
        <v>1.3951427074186507E-2</v>
      </c>
      <c r="H66" s="812">
        <f t="shared" si="1"/>
        <v>1.3951427074186567E-2</v>
      </c>
    </row>
    <row r="67" spans="1:8">
      <c r="A67" s="355">
        <v>44743</v>
      </c>
      <c r="B67" s="805">
        <v>87.2</v>
      </c>
      <c r="D67" s="813">
        <f t="shared" si="2"/>
        <v>1.8096906012842862E-2</v>
      </c>
      <c r="F67" s="805">
        <f>AVERAGE(B66:B67)</f>
        <v>86.425000000000011</v>
      </c>
      <c r="H67" s="812">
        <f t="shared" si="1"/>
        <v>1.8096906012842931E-2</v>
      </c>
    </row>
    <row r="68" spans="1:8">
      <c r="A68" s="355">
        <v>44927</v>
      </c>
      <c r="B68" s="805">
        <v>96.05</v>
      </c>
      <c r="D68" s="813">
        <f t="shared" si="2"/>
        <v>0.10149082568807333</v>
      </c>
      <c r="H68" s="812">
        <f t="shared" si="1"/>
        <v>0.10149082568807333</v>
      </c>
    </row>
    <row r="69" spans="1:8">
      <c r="A69" s="814">
        <v>45108</v>
      </c>
      <c r="B69" s="805">
        <v>99.06</v>
      </c>
      <c r="D69" s="813">
        <f t="shared" si="2"/>
        <v>3.1337844872462384E-2</v>
      </c>
      <c r="F69" s="805">
        <f>AVERAGE(B68:B69)</f>
        <v>97.555000000000007</v>
      </c>
      <c r="H69" s="812">
        <f t="shared" si="1"/>
        <v>3.1337844872462314E-2</v>
      </c>
    </row>
    <row r="70" spans="1:8">
      <c r="A70" s="355">
        <v>45292</v>
      </c>
      <c r="B70" s="805">
        <v>102.76</v>
      </c>
      <c r="D70" s="813">
        <f t="shared" si="2"/>
        <v>3.7351100343226307E-2</v>
      </c>
      <c r="H70" s="812">
        <f t="shared" si="1"/>
        <v>3.7351100343226355E-2</v>
      </c>
    </row>
    <row r="71" spans="1:8">
      <c r="A71" s="355">
        <v>45474</v>
      </c>
      <c r="B71" s="805">
        <v>105.95</v>
      </c>
      <c r="D71" s="813">
        <f t="shared" si="2"/>
        <v>3.1043207473725243E-2</v>
      </c>
      <c r="F71" s="805">
        <f>AVERAGE(B70:B71)</f>
        <v>104.355</v>
      </c>
      <c r="H71" s="812">
        <f t="shared" si="1"/>
        <v>3.104320747372516E-2</v>
      </c>
    </row>
    <row r="72" spans="1:8">
      <c r="A72" s="355">
        <v>45658</v>
      </c>
      <c r="B72" s="805">
        <v>108.83</v>
      </c>
      <c r="D72" s="813">
        <f t="shared" si="2"/>
        <v>2.7182633317602622E-2</v>
      </c>
      <c r="H72" s="812">
        <f t="shared" si="1"/>
        <v>2.7182633317602598E-2</v>
      </c>
    </row>
    <row r="73" spans="1:8">
      <c r="A73" s="355">
        <v>45839</v>
      </c>
      <c r="B73" s="805">
        <v>111.52</v>
      </c>
      <c r="D73" s="813">
        <f t="shared" si="2"/>
        <v>2.4717449232748212E-2</v>
      </c>
      <c r="F73" s="805">
        <f>AVERAGE(B72:B73)</f>
        <v>110.175</v>
      </c>
      <c r="H73" s="812">
        <f t="shared" si="1"/>
        <v>2.4717449232748302E-2</v>
      </c>
    </row>
    <row r="74" spans="1:8">
      <c r="D74" s="813"/>
    </row>
    <row r="75" spans="1:8">
      <c r="D75" s="813"/>
    </row>
    <row r="76" spans="1:8">
      <c r="D76" s="813"/>
    </row>
    <row r="77" spans="1:8">
      <c r="D77" s="813"/>
    </row>
    <row r="78" spans="1:8" ht="14.4">
      <c r="A78" s="815" t="s">
        <v>892</v>
      </c>
      <c r="B78" s="816" t="s">
        <v>715</v>
      </c>
      <c r="C78" s="816" t="s">
        <v>716</v>
      </c>
      <c r="D78" s="816" t="s">
        <v>962</v>
      </c>
      <c r="G78" s="805" t="s">
        <v>1320</v>
      </c>
    </row>
    <row r="79" spans="1:8" ht="14.4">
      <c r="A79" s="817">
        <v>1982</v>
      </c>
      <c r="B79" s="808">
        <v>3.4099999999999998E-2</v>
      </c>
      <c r="C79" s="808">
        <v>0.1187</v>
      </c>
      <c r="D79" s="818">
        <f>C79-B79</f>
        <v>8.4600000000000009E-2</v>
      </c>
      <c r="F79" s="813"/>
      <c r="G79" s="805" t="s">
        <v>1321</v>
      </c>
    </row>
    <row r="80" spans="1:8" ht="14.4">
      <c r="A80" s="817">
        <v>1983</v>
      </c>
      <c r="B80" s="808">
        <v>4.1200000000000001E-2</v>
      </c>
      <c r="C80" s="818">
        <v>8.8900000000000007E-2</v>
      </c>
      <c r="D80" s="818">
        <f t="shared" ref="D80:D113" si="4">C80-B80</f>
        <v>4.7700000000000006E-2</v>
      </c>
      <c r="F80" s="813"/>
    </row>
    <row r="81" spans="1:6" ht="14.4">
      <c r="A81" s="817">
        <v>1984</v>
      </c>
      <c r="B81" s="808">
        <v>3.3799999999999997E-2</v>
      </c>
      <c r="C81" s="808">
        <v>8.5699999999999998E-2</v>
      </c>
      <c r="D81" s="818">
        <f t="shared" si="4"/>
        <v>5.1900000000000002E-2</v>
      </c>
      <c r="F81" s="813"/>
    </row>
    <row r="82" spans="1:6" ht="14.4">
      <c r="A82" s="817">
        <v>1985</v>
      </c>
      <c r="B82" s="808">
        <v>7.4999999999999997E-3</v>
      </c>
      <c r="C82" s="808">
        <v>7.6499999999999999E-2</v>
      </c>
      <c r="D82" s="818">
        <f t="shared" si="4"/>
        <v>6.9000000000000006E-2</v>
      </c>
      <c r="F82" s="813"/>
    </row>
    <row r="83" spans="1:6" ht="14.4">
      <c r="A83" s="817">
        <v>1986</v>
      </c>
      <c r="B83" s="808">
        <v>1.67E-2</v>
      </c>
      <c r="C83" s="808">
        <v>7.0099999999999996E-2</v>
      </c>
      <c r="D83" s="818">
        <f t="shared" si="4"/>
        <v>5.3399999999999996E-2</v>
      </c>
      <c r="F83" s="813"/>
    </row>
    <row r="84" spans="1:6" ht="14.4">
      <c r="A84" s="817">
        <v>1987</v>
      </c>
      <c r="B84" s="808">
        <v>2.5000000000000001E-3</v>
      </c>
      <c r="C84" s="808">
        <v>6.3E-2</v>
      </c>
      <c r="D84" s="818">
        <f t="shared" si="4"/>
        <v>6.0499999999999998E-2</v>
      </c>
      <c r="F84" s="813"/>
    </row>
    <row r="85" spans="1:6" ht="14.4">
      <c r="A85" s="807">
        <v>1988</v>
      </c>
      <c r="B85" s="808">
        <v>0</v>
      </c>
      <c r="C85" s="808">
        <v>6.3700000000000007E-2</v>
      </c>
      <c r="D85" s="818">
        <f t="shared" si="4"/>
        <v>6.3700000000000007E-2</v>
      </c>
      <c r="F85" s="813"/>
    </row>
    <row r="86" spans="1:6" ht="14.4">
      <c r="A86" s="807">
        <v>1989</v>
      </c>
      <c r="B86" s="808">
        <v>0</v>
      </c>
      <c r="C86" s="808">
        <v>6.5000000000000002E-2</v>
      </c>
      <c r="D86" s="818">
        <f t="shared" si="4"/>
        <v>6.5000000000000002E-2</v>
      </c>
      <c r="F86" s="813"/>
    </row>
    <row r="87" spans="1:6" ht="14.4">
      <c r="A87" s="807">
        <v>1990</v>
      </c>
      <c r="B87" s="819"/>
      <c r="C87" s="819"/>
      <c r="D87" s="818">
        <f>(D86+D88)/2</f>
        <v>7.4800000000000005E-2</v>
      </c>
      <c r="F87" s="813"/>
    </row>
    <row r="88" spans="1:6" ht="14.4">
      <c r="A88" s="807">
        <v>1991</v>
      </c>
      <c r="B88" s="808">
        <v>6.7000000000000002E-3</v>
      </c>
      <c r="C88" s="808">
        <v>9.1300000000000006E-2</v>
      </c>
      <c r="D88" s="818">
        <f t="shared" si="4"/>
        <v>8.4600000000000009E-2</v>
      </c>
      <c r="F88" s="813"/>
    </row>
    <row r="89" spans="1:6" ht="14.4">
      <c r="A89" s="807">
        <v>1992</v>
      </c>
      <c r="B89" s="808">
        <v>1.4200000000000001E-2</v>
      </c>
      <c r="C89" s="808">
        <v>8.7300000000000003E-2</v>
      </c>
      <c r="D89" s="818">
        <f t="shared" si="4"/>
        <v>7.3099999999999998E-2</v>
      </c>
      <c r="F89" s="813"/>
    </row>
    <row r="90" spans="1:6" ht="14.4">
      <c r="A90" s="807">
        <v>1993</v>
      </c>
      <c r="B90" s="808">
        <v>2.1399999999999999E-2</v>
      </c>
      <c r="C90" s="808">
        <v>7.51E-2</v>
      </c>
      <c r="D90" s="818">
        <f t="shared" si="4"/>
        <v>5.3699999999999998E-2</v>
      </c>
      <c r="F90" s="813"/>
    </row>
    <row r="91" spans="1:6" ht="14.4">
      <c r="A91" s="807">
        <v>1994</v>
      </c>
      <c r="B91" s="808">
        <v>2.1399999999999999E-2</v>
      </c>
      <c r="C91" s="808">
        <v>6.1699999999999998E-2</v>
      </c>
      <c r="D91" s="818">
        <f t="shared" si="4"/>
        <v>4.0300000000000002E-2</v>
      </c>
      <c r="F91" s="813"/>
    </row>
    <row r="92" spans="1:6" ht="14.4">
      <c r="A92" s="807">
        <v>1995</v>
      </c>
      <c r="B92" s="808">
        <v>1.4999999999999999E-2</v>
      </c>
      <c r="C92" s="808">
        <v>7.7899999999999997E-2</v>
      </c>
      <c r="D92" s="818">
        <f t="shared" si="4"/>
        <v>6.2899999999999998E-2</v>
      </c>
      <c r="F92" s="813"/>
    </row>
    <row r="93" spans="1:6" ht="14.4">
      <c r="A93" s="807">
        <v>1996</v>
      </c>
      <c r="B93" s="808"/>
      <c r="C93" s="808"/>
      <c r="D93" s="818"/>
      <c r="F93" s="813"/>
    </row>
    <row r="94" spans="1:6" ht="14.4">
      <c r="A94" s="807">
        <v>1997</v>
      </c>
      <c r="B94" s="808"/>
      <c r="C94" s="808"/>
      <c r="D94" s="818"/>
      <c r="F94" s="813"/>
    </row>
    <row r="95" spans="1:6" ht="14.4">
      <c r="A95" s="807">
        <v>1998</v>
      </c>
      <c r="B95" s="808">
        <v>9.1999999999999998E-3</v>
      </c>
      <c r="C95" s="808">
        <v>5.7099999999999998E-2</v>
      </c>
      <c r="D95" s="818">
        <f t="shared" si="4"/>
        <v>4.7899999999999998E-2</v>
      </c>
      <c r="F95" s="813"/>
    </row>
    <row r="96" spans="1:6" ht="14.4">
      <c r="A96" s="809">
        <v>1999</v>
      </c>
      <c r="B96" s="810">
        <v>1.6299999999999999E-2</v>
      </c>
      <c r="C96" s="810">
        <v>4.5900000000000003E-2</v>
      </c>
      <c r="D96" s="818">
        <f t="shared" si="4"/>
        <v>2.9600000000000005E-2</v>
      </c>
      <c r="F96" s="813"/>
    </row>
    <row r="97" spans="1:6" ht="14.4">
      <c r="A97" s="811">
        <v>2000</v>
      </c>
      <c r="B97" s="810">
        <v>2.3800000000000002E-2</v>
      </c>
      <c r="C97" s="810">
        <v>5.4199999999999998E-2</v>
      </c>
      <c r="D97" s="818">
        <f t="shared" si="4"/>
        <v>3.0399999999999996E-2</v>
      </c>
      <c r="F97" s="813"/>
    </row>
    <row r="98" spans="1:6" ht="14.4">
      <c r="A98" s="811">
        <v>2001</v>
      </c>
      <c r="B98" s="810">
        <v>2.6700000000000002E-2</v>
      </c>
      <c r="C98" s="810">
        <v>5.45E-2</v>
      </c>
      <c r="D98" s="818">
        <f t="shared" si="4"/>
        <v>2.7799999999999998E-2</v>
      </c>
      <c r="F98" s="813"/>
    </row>
    <row r="99" spans="1:6" ht="14.4">
      <c r="A99" s="809">
        <v>2002</v>
      </c>
      <c r="B99" s="810">
        <v>3.7699999999999997E-2</v>
      </c>
      <c r="C99" s="810">
        <v>4.7800000000000002E-2</v>
      </c>
      <c r="D99" s="818">
        <f t="shared" si="4"/>
        <v>1.0100000000000005E-2</v>
      </c>
      <c r="F99" s="813"/>
    </row>
    <row r="100" spans="1:6" ht="14.4">
      <c r="A100" s="809">
        <v>2003</v>
      </c>
      <c r="B100" s="810">
        <v>4.1399999999999999E-2</v>
      </c>
      <c r="C100" s="810">
        <v>4.6600000000000003E-2</v>
      </c>
      <c r="D100" s="818">
        <f t="shared" si="4"/>
        <v>5.2000000000000032E-3</v>
      </c>
      <c r="F100" s="813"/>
    </row>
    <row r="101" spans="1:6" ht="14.4">
      <c r="A101" s="809">
        <v>2004</v>
      </c>
      <c r="B101" s="810">
        <v>4.1000000000000002E-2</v>
      </c>
      <c r="C101" s="810">
        <v>4.4999999999999998E-2</v>
      </c>
      <c r="D101" s="818">
        <f t="shared" si="4"/>
        <v>3.9999999999999966E-3</v>
      </c>
      <c r="F101" s="813"/>
    </row>
    <row r="102" spans="1:6" ht="14.4">
      <c r="A102" s="809">
        <v>2005</v>
      </c>
      <c r="B102" s="810">
        <v>3.3000000000000002E-2</v>
      </c>
      <c r="C102" s="810">
        <v>3.9300000000000002E-2</v>
      </c>
      <c r="D102" s="818">
        <f t="shared" si="4"/>
        <v>6.3E-3</v>
      </c>
      <c r="F102" s="813"/>
    </row>
    <row r="103" spans="1:6" ht="14.4">
      <c r="A103" s="809">
        <v>2006</v>
      </c>
      <c r="B103" s="810">
        <v>1.7399999999999999E-2</v>
      </c>
      <c r="C103" s="810">
        <v>3.6200000000000003E-2</v>
      </c>
      <c r="D103" s="818">
        <f t="shared" si="4"/>
        <v>1.8800000000000004E-2</v>
      </c>
      <c r="F103" s="813"/>
    </row>
    <row r="104" spans="1:6" ht="14.4">
      <c r="A104" s="809">
        <v>2007</v>
      </c>
      <c r="B104" s="810">
        <v>1.06E-2</v>
      </c>
      <c r="C104" s="810">
        <v>3.8199999999999998E-2</v>
      </c>
      <c r="D104" s="818">
        <f t="shared" si="4"/>
        <v>2.76E-2</v>
      </c>
      <c r="F104" s="813"/>
    </row>
    <row r="105" spans="1:6" ht="14.4">
      <c r="A105" s="809">
        <v>2008</v>
      </c>
      <c r="B105" s="810">
        <v>1.0200000000000001E-2</v>
      </c>
      <c r="C105" s="810">
        <v>4.41E-2</v>
      </c>
      <c r="D105" s="818">
        <f t="shared" si="4"/>
        <v>3.39E-2</v>
      </c>
      <c r="F105" s="813"/>
    </row>
    <row r="106" spans="1:6" ht="14.4">
      <c r="A106" s="809">
        <v>2009</v>
      </c>
      <c r="B106" s="810">
        <v>1.77E-2</v>
      </c>
      <c r="C106" s="810">
        <v>4.2200000000000001E-2</v>
      </c>
      <c r="D106" s="818">
        <f t="shared" si="4"/>
        <v>2.4500000000000001E-2</v>
      </c>
      <c r="F106" s="813"/>
    </row>
    <row r="107" spans="1:6" ht="14.4">
      <c r="A107" s="809">
        <v>2010</v>
      </c>
      <c r="B107" s="810">
        <v>2.5399999999999999E-2</v>
      </c>
      <c r="C107" s="810">
        <v>3.8899999999999997E-2</v>
      </c>
      <c r="D107" s="818">
        <f t="shared" si="4"/>
        <v>1.3499999999999998E-2</v>
      </c>
      <c r="F107" s="813"/>
    </row>
    <row r="108" spans="1:6" ht="14.4">
      <c r="A108" s="809">
        <v>2011</v>
      </c>
      <c r="B108" s="810">
        <v>2.46E-2</v>
      </c>
      <c r="C108" s="810">
        <v>3.1E-2</v>
      </c>
      <c r="D108" s="818">
        <f t="shared" si="4"/>
        <v>6.3999999999999994E-3</v>
      </c>
      <c r="F108" s="813"/>
    </row>
    <row r="109" spans="1:6" ht="14.4">
      <c r="A109" s="809">
        <v>2012</v>
      </c>
      <c r="B109" s="810">
        <v>2.1700000000000001E-2</v>
      </c>
      <c r="C109" s="810">
        <v>2.7099999999999999E-2</v>
      </c>
      <c r="D109" s="818">
        <f t="shared" si="4"/>
        <v>5.3999999999999986E-3</v>
      </c>
      <c r="F109" s="813"/>
    </row>
    <row r="110" spans="1:6" ht="14.4">
      <c r="A110" s="809">
        <v>2013</v>
      </c>
      <c r="B110" s="810">
        <v>2.5399999999999999E-2</v>
      </c>
      <c r="C110" s="810">
        <v>2.23E-2</v>
      </c>
      <c r="D110" s="818">
        <f t="shared" si="4"/>
        <v>-3.0999999999999986E-3</v>
      </c>
      <c r="F110" s="813"/>
    </row>
    <row r="111" spans="1:6" ht="14.4">
      <c r="A111" s="820">
        <f>A110+1</f>
        <v>2014</v>
      </c>
      <c r="B111" s="812">
        <v>1.3861492515345297E-2</v>
      </c>
      <c r="C111" s="812">
        <v>2.5299957325744638E-2</v>
      </c>
      <c r="D111" s="818">
        <f t="shared" si="4"/>
        <v>1.143846481039934E-2</v>
      </c>
      <c r="E111" s="813"/>
      <c r="F111" s="813"/>
    </row>
    <row r="112" spans="1:6" ht="14.4">
      <c r="A112" s="820">
        <f t="shared" ref="A112:A124" si="5">A111+1</f>
        <v>2015</v>
      </c>
      <c r="B112" s="812">
        <v>1.3694652802078267E-2</v>
      </c>
      <c r="C112" s="812">
        <v>1.5399960174683036E-2</v>
      </c>
      <c r="D112" s="818">
        <f t="shared" si="4"/>
        <v>1.7053073726047696E-3</v>
      </c>
      <c r="F112" s="813"/>
    </row>
    <row r="113" spans="1:6" ht="14.4">
      <c r="A113" s="820">
        <f t="shared" si="5"/>
        <v>2016</v>
      </c>
      <c r="B113" s="812">
        <v>1.2383656557784395E-2</v>
      </c>
      <c r="C113" s="812">
        <v>1.1100034333807018E-2</v>
      </c>
      <c r="D113" s="818">
        <f t="shared" si="4"/>
        <v>-1.2836222239773765E-3</v>
      </c>
      <c r="F113" s="813"/>
    </row>
    <row r="114" spans="1:6" ht="14.4">
      <c r="A114" s="820">
        <f t="shared" si="5"/>
        <v>2017</v>
      </c>
      <c r="B114" s="812">
        <v>1.3646416148230811E-2</v>
      </c>
      <c r="C114" s="812">
        <v>7.1000003200292205E-3</v>
      </c>
      <c r="D114" s="818">
        <f>C114-B114</f>
        <v>-6.5464158282015905E-3</v>
      </c>
      <c r="F114" s="813"/>
    </row>
    <row r="115" spans="1:6" ht="14.4">
      <c r="A115" s="820">
        <f t="shared" si="5"/>
        <v>2018</v>
      </c>
      <c r="B115" s="812">
        <v>1.451037729467175E-2</v>
      </c>
      <c r="C115" s="812">
        <v>9.1000155016305317E-3</v>
      </c>
      <c r="D115" s="818">
        <f t="shared" ref="D115:D121" si="6">C115-B115</f>
        <v>-5.4103617930412184E-3</v>
      </c>
      <c r="F115" s="813"/>
    </row>
    <row r="116" spans="1:6" ht="14.4">
      <c r="A116" s="820">
        <f t="shared" si="5"/>
        <v>2019</v>
      </c>
      <c r="B116" s="812">
        <v>1.6188000000000001E-2</v>
      </c>
      <c r="C116" s="812">
        <v>8.6E-3</v>
      </c>
      <c r="D116" s="818">
        <f t="shared" si="6"/>
        <v>-7.588000000000001E-3</v>
      </c>
      <c r="F116" s="813"/>
    </row>
    <row r="117" spans="1:6" ht="14.4">
      <c r="A117" s="820">
        <f t="shared" si="5"/>
        <v>2020</v>
      </c>
      <c r="B117" s="812">
        <v>2.056297127094453E-2</v>
      </c>
      <c r="C117" s="812">
        <v>1.0400554570129117E-3</v>
      </c>
      <c r="D117" s="818">
        <f t="shared" si="6"/>
        <v>-1.9522915813931618E-2</v>
      </c>
      <c r="F117" s="813"/>
    </row>
    <row r="118" spans="1:6" ht="14.4">
      <c r="A118" s="820">
        <f t="shared" si="5"/>
        <v>2021</v>
      </c>
      <c r="B118" s="812">
        <v>2.2436713595748392E-2</v>
      </c>
      <c r="C118" s="812">
        <v>-2.1600186074329786E-3</v>
      </c>
      <c r="D118" s="818">
        <f t="shared" si="6"/>
        <v>-2.4596732203181371E-2</v>
      </c>
    </row>
    <row r="119" spans="1:6" ht="14.4">
      <c r="A119" s="820">
        <f t="shared" si="5"/>
        <v>2022</v>
      </c>
      <c r="B119" s="812">
        <v>2.1004539684301715E-2</v>
      </c>
      <c r="C119" s="812">
        <v>8.7995469739587939E-4</v>
      </c>
      <c r="D119" s="818">
        <f t="shared" si="6"/>
        <v>-2.0124584986905836E-2</v>
      </c>
    </row>
    <row r="120" spans="1:6" ht="14.4">
      <c r="A120" s="820">
        <f t="shared" si="5"/>
        <v>2023</v>
      </c>
      <c r="B120" s="812">
        <v>2.4462787806639907E-2</v>
      </c>
      <c r="C120" s="812">
        <v>2.3329968858514682E-2</v>
      </c>
      <c r="D120" s="818">
        <f t="shared" si="6"/>
        <v>-1.1328189481252249E-3</v>
      </c>
    </row>
    <row r="121" spans="1:6" ht="14.4">
      <c r="A121" s="820">
        <f t="shared" si="5"/>
        <v>2024</v>
      </c>
      <c r="B121" s="812">
        <v>5.0900385505608714E-2</v>
      </c>
      <c r="C121" s="812">
        <v>3.0590005328907655E-2</v>
      </c>
      <c r="D121" s="818">
        <f t="shared" si="6"/>
        <v>-2.0310380176701059E-2</v>
      </c>
    </row>
    <row r="122" spans="1:6" ht="14.4">
      <c r="A122" s="820">
        <f t="shared" si="5"/>
        <v>2025</v>
      </c>
      <c r="B122" s="812">
        <v>6.2600000000000003E-2</v>
      </c>
      <c r="C122" s="812">
        <v>2.69E-2</v>
      </c>
      <c r="D122" s="818">
        <f t="shared" ref="D122" si="7">C122-B122</f>
        <v>-3.5700000000000003E-2</v>
      </c>
    </row>
    <row r="123" spans="1:6">
      <c r="A123" s="820">
        <f t="shared" si="5"/>
        <v>2026</v>
      </c>
    </row>
    <row r="124" spans="1:6">
      <c r="A124" s="820">
        <f t="shared" si="5"/>
        <v>2027</v>
      </c>
    </row>
    <row r="125" spans="1:6">
      <c r="A125" s="820"/>
    </row>
    <row r="126" spans="1:6">
      <c r="A126" s="820"/>
    </row>
    <row r="127" spans="1:6">
      <c r="A127" s="820"/>
    </row>
    <row r="128" spans="1:6">
      <c r="A128" s="820"/>
    </row>
    <row r="129" spans="1:3">
      <c r="A129" s="821" t="s">
        <v>1157</v>
      </c>
    </row>
    <row r="130" spans="1:3">
      <c r="A130" s="356"/>
      <c r="B130" s="356" t="s">
        <v>1154</v>
      </c>
      <c r="C130" s="356" t="s">
        <v>1153</v>
      </c>
    </row>
    <row r="131" spans="1:3">
      <c r="A131" s="356"/>
      <c r="B131" s="356" t="s">
        <v>1155</v>
      </c>
      <c r="C131" s="356"/>
    </row>
    <row r="132" spans="1:3" ht="16.5" hidden="1" customHeight="1">
      <c r="A132" s="811">
        <v>2001</v>
      </c>
      <c r="B132" s="806">
        <f>I24-1</f>
        <v>-1</v>
      </c>
      <c r="C132" s="810">
        <v>2.6700000000000002E-2</v>
      </c>
    </row>
    <row r="133" spans="1:3" ht="16.5" hidden="1" customHeight="1">
      <c r="A133" s="809">
        <v>2002</v>
      </c>
      <c r="B133" s="806">
        <f>I26-1</f>
        <v>-1</v>
      </c>
      <c r="C133" s="810">
        <v>3.7699999999999997E-2</v>
      </c>
    </row>
    <row r="134" spans="1:3" hidden="1">
      <c r="A134" s="809">
        <v>2003</v>
      </c>
      <c r="B134" s="806">
        <f>I28-1</f>
        <v>-1</v>
      </c>
      <c r="C134" s="810">
        <v>4.1399999999999999E-2</v>
      </c>
    </row>
    <row r="135" spans="1:3">
      <c r="A135" s="809">
        <v>2004</v>
      </c>
      <c r="B135" s="806">
        <f>I30-1</f>
        <v>-1</v>
      </c>
      <c r="C135" s="810">
        <v>4.1000000000000002E-2</v>
      </c>
    </row>
    <row r="136" spans="1:3">
      <c r="A136" s="809">
        <v>2005</v>
      </c>
      <c r="B136" s="806">
        <v>0</v>
      </c>
      <c r="C136" s="810">
        <v>3.3000000000000002E-2</v>
      </c>
    </row>
    <row r="137" spans="1:3">
      <c r="A137" s="809">
        <v>2006</v>
      </c>
      <c r="B137" s="806">
        <v>6.2761116485718915E-3</v>
      </c>
      <c r="C137" s="810">
        <v>1.7399999999999999E-2</v>
      </c>
    </row>
    <row r="138" spans="1:3">
      <c r="A138" s="809">
        <v>2007</v>
      </c>
      <c r="B138" s="806">
        <v>2.2128792309338285E-2</v>
      </c>
      <c r="C138" s="810">
        <v>1.06E-2</v>
      </c>
    </row>
    <row r="139" spans="1:3">
      <c r="A139" s="809">
        <v>2008</v>
      </c>
      <c r="B139" s="806">
        <v>2.6356980034246025E-2</v>
      </c>
      <c r="C139" s="810">
        <v>1.0200000000000001E-2</v>
      </c>
    </row>
    <row r="140" spans="1:3">
      <c r="A140" s="809">
        <v>2009</v>
      </c>
      <c r="B140" s="806">
        <v>3.4593220000000091E-2</v>
      </c>
      <c r="C140" s="810">
        <v>1.77E-2</v>
      </c>
    </row>
    <row r="141" spans="1:3">
      <c r="A141" s="809">
        <v>2010</v>
      </c>
      <c r="B141" s="806">
        <v>1.9181899999999974E-2</v>
      </c>
      <c r="C141" s="810">
        <v>2.5399999999999999E-2</v>
      </c>
    </row>
    <row r="142" spans="1:3">
      <c r="A142" s="809">
        <v>2011</v>
      </c>
      <c r="B142" s="806">
        <v>1.1892341039983378E-2</v>
      </c>
      <c r="C142" s="810">
        <v>2.46E-2</v>
      </c>
    </row>
    <row r="143" spans="1:3">
      <c r="A143" s="809">
        <v>2012</v>
      </c>
      <c r="B143" s="806">
        <v>1.5552099533436836E-2</v>
      </c>
      <c r="C143" s="810">
        <v>2.1700000000000001E-2</v>
      </c>
    </row>
    <row r="144" spans="1:3">
      <c r="A144" s="809">
        <v>2013</v>
      </c>
      <c r="B144" s="806">
        <v>1.5731588472782887E-2</v>
      </c>
      <c r="C144" s="810">
        <v>2.5399999999999999E-2</v>
      </c>
    </row>
    <row r="145" spans="1:3">
      <c r="A145" s="820">
        <f>A144+1</f>
        <v>2014</v>
      </c>
      <c r="B145" s="806">
        <v>1.110197368421062E-2</v>
      </c>
      <c r="C145" s="812">
        <v>1.3861492515345297E-2</v>
      </c>
    </row>
    <row r="146" spans="1:3">
      <c r="A146" s="820">
        <f>A145+1</f>
        <v>2015</v>
      </c>
      <c r="B146" s="806">
        <v>1.0844516741222776E-2</v>
      </c>
      <c r="C146" s="812">
        <v>1.3694652802078267E-2</v>
      </c>
    </row>
    <row r="147" spans="1:3">
      <c r="A147" s="356" t="s">
        <v>1156</v>
      </c>
      <c r="B147" s="822"/>
      <c r="C147" s="822">
        <f>AVERAGE(C135:C146)</f>
        <v>2.1213012109785299E-2</v>
      </c>
    </row>
    <row r="148" spans="1:3">
      <c r="A148" s="820"/>
    </row>
    <row r="149" spans="1:3">
      <c r="A149" s="820"/>
    </row>
    <row r="150" spans="1:3">
      <c r="A150" s="820"/>
    </row>
    <row r="151" spans="1:3">
      <c r="A151" s="820"/>
    </row>
    <row r="152" spans="1:3">
      <c r="A152" s="820"/>
    </row>
    <row r="153" spans="1:3">
      <c r="A153" s="820"/>
    </row>
    <row r="154" spans="1:3">
      <c r="A154" s="820"/>
    </row>
    <row r="155" spans="1:3">
      <c r="A155" s="820"/>
    </row>
    <row r="156" spans="1:3">
      <c r="A156" s="820"/>
    </row>
    <row r="157" spans="1:3">
      <c r="A157" s="820"/>
    </row>
    <row r="158" spans="1:3">
      <c r="A158" s="820"/>
    </row>
    <row r="159" spans="1:3">
      <c r="A159" s="820"/>
    </row>
    <row r="160" spans="1:3">
      <c r="A160" s="820"/>
    </row>
    <row r="161" spans="1:1">
      <c r="A161" s="820"/>
    </row>
    <row r="162" spans="1:1">
      <c r="A162" s="820"/>
    </row>
    <row r="163" spans="1:1">
      <c r="A163" s="820"/>
    </row>
    <row r="164" spans="1:1">
      <c r="A164" s="820"/>
    </row>
    <row r="165" spans="1:1">
      <c r="A165" s="820"/>
    </row>
    <row r="166" spans="1:1">
      <c r="A166" s="820"/>
    </row>
    <row r="167" spans="1:1">
      <c r="A167" s="820"/>
    </row>
    <row r="168" spans="1:1">
      <c r="A168" s="820"/>
    </row>
    <row r="169" spans="1:1">
      <c r="A169" s="820"/>
    </row>
    <row r="170" spans="1:1">
      <c r="A170" s="820"/>
    </row>
    <row r="171" spans="1:1">
      <c r="A171" s="820"/>
    </row>
    <row r="172" spans="1:1">
      <c r="A172" s="820"/>
    </row>
    <row r="173" spans="1:1">
      <c r="A173" s="820"/>
    </row>
    <row r="174" spans="1:1">
      <c r="A174" s="820"/>
    </row>
    <row r="175" spans="1:1">
      <c r="A175" s="820"/>
    </row>
    <row r="176" spans="1:1">
      <c r="A176" s="820"/>
    </row>
    <row r="177" spans="1:1">
      <c r="A177" s="820"/>
    </row>
    <row r="178" spans="1:1">
      <c r="A178" s="820"/>
    </row>
    <row r="179" spans="1:1">
      <c r="A179" s="820"/>
    </row>
    <row r="180" spans="1:1">
      <c r="A180" s="820"/>
    </row>
    <row r="181" spans="1:1">
      <c r="A181" s="820"/>
    </row>
    <row r="182" spans="1:1">
      <c r="A182" s="820"/>
    </row>
    <row r="183" spans="1:1">
      <c r="A183" s="820"/>
    </row>
    <row r="184" spans="1:1">
      <c r="A184" s="820"/>
    </row>
    <row r="185" spans="1:1">
      <c r="A185" s="820"/>
    </row>
    <row r="186" spans="1:1">
      <c r="A186" s="820"/>
    </row>
    <row r="187" spans="1:1">
      <c r="A187" s="820"/>
    </row>
    <row r="188" spans="1:1">
      <c r="A188" s="820"/>
    </row>
    <row r="189" spans="1:1">
      <c r="A189" s="820"/>
    </row>
    <row r="190" spans="1:1">
      <c r="A190" s="820"/>
    </row>
    <row r="191" spans="1:1">
      <c r="A191" s="820"/>
    </row>
    <row r="192" spans="1:1">
      <c r="A192" s="820"/>
    </row>
    <row r="193" spans="1:1">
      <c r="A193" s="820"/>
    </row>
    <row r="194" spans="1:1">
      <c r="A194" s="820"/>
    </row>
    <row r="195" spans="1:1">
      <c r="A195" s="820"/>
    </row>
    <row r="196" spans="1:1">
      <c r="A196" s="820"/>
    </row>
    <row r="197" spans="1:1">
      <c r="A197" s="820"/>
    </row>
    <row r="198" spans="1:1">
      <c r="A198" s="820"/>
    </row>
    <row r="199" spans="1:1">
      <c r="A199" s="820"/>
    </row>
    <row r="200" spans="1:1">
      <c r="A200" s="820"/>
    </row>
    <row r="201" spans="1:1">
      <c r="A201" s="820"/>
    </row>
    <row r="202" spans="1:1">
      <c r="A202" s="820"/>
    </row>
    <row r="203" spans="1:1">
      <c r="A203" s="820"/>
    </row>
    <row r="204" spans="1:1">
      <c r="A204" s="820"/>
    </row>
    <row r="205" spans="1:1">
      <c r="A205" s="820"/>
    </row>
    <row r="206" spans="1:1">
      <c r="A206" s="820"/>
    </row>
    <row r="207" spans="1:1">
      <c r="A207" s="820"/>
    </row>
    <row r="208" spans="1:1">
      <c r="A208" s="820"/>
    </row>
    <row r="209" spans="1:1">
      <c r="A209" s="820"/>
    </row>
    <row r="210" spans="1:1">
      <c r="A210" s="820"/>
    </row>
    <row r="211" spans="1:1">
      <c r="A211" s="820"/>
    </row>
    <row r="212" spans="1:1">
      <c r="A212" s="820"/>
    </row>
    <row r="213" spans="1:1">
      <c r="A213" s="820"/>
    </row>
    <row r="214" spans="1:1">
      <c r="A214" s="820"/>
    </row>
    <row r="215" spans="1:1">
      <c r="A215" s="820"/>
    </row>
    <row r="216" spans="1:1">
      <c r="A216" s="820"/>
    </row>
    <row r="217" spans="1:1">
      <c r="A217" s="820"/>
    </row>
    <row r="218" spans="1:1">
      <c r="A218" s="820"/>
    </row>
    <row r="219" spans="1:1">
      <c r="A219" s="820"/>
    </row>
    <row r="220" spans="1:1">
      <c r="A220" s="820"/>
    </row>
    <row r="221" spans="1:1">
      <c r="A221" s="820"/>
    </row>
    <row r="222" spans="1:1">
      <c r="A222" s="820"/>
    </row>
    <row r="223" spans="1:1">
      <c r="A223" s="820"/>
    </row>
    <row r="224" spans="1:1">
      <c r="A224" s="820"/>
    </row>
    <row r="225" spans="1:1">
      <c r="A225" s="820"/>
    </row>
    <row r="226" spans="1:1">
      <c r="A226" s="820"/>
    </row>
    <row r="227" spans="1:1">
      <c r="A227" s="820"/>
    </row>
    <row r="228" spans="1:1">
      <c r="A228" s="820"/>
    </row>
    <row r="229" spans="1:1">
      <c r="A229" s="820"/>
    </row>
    <row r="230" spans="1:1">
      <c r="A230" s="820"/>
    </row>
    <row r="231" spans="1:1">
      <c r="A231" s="820"/>
    </row>
    <row r="232" spans="1:1">
      <c r="A232" s="820"/>
    </row>
    <row r="233" spans="1:1">
      <c r="A233" s="820"/>
    </row>
    <row r="234" spans="1:1">
      <c r="A234" s="820"/>
    </row>
    <row r="235" spans="1:1">
      <c r="A235" s="820"/>
    </row>
    <row r="236" spans="1:1">
      <c r="A236" s="820"/>
    </row>
    <row r="237" spans="1:1">
      <c r="A237" s="820"/>
    </row>
    <row r="238" spans="1:1">
      <c r="A238" s="820"/>
    </row>
    <row r="239" spans="1:1">
      <c r="A239" s="820"/>
    </row>
    <row r="240" spans="1:1">
      <c r="A240" s="820"/>
    </row>
    <row r="241" spans="1:1">
      <c r="A241" s="820"/>
    </row>
    <row r="242" spans="1:1">
      <c r="A242" s="820"/>
    </row>
    <row r="243" spans="1:1">
      <c r="A243" s="820"/>
    </row>
    <row r="244" spans="1:1">
      <c r="A244" s="820"/>
    </row>
    <row r="245" spans="1:1">
      <c r="A245" s="820"/>
    </row>
    <row r="246" spans="1:1">
      <c r="A246" s="820"/>
    </row>
    <row r="247" spans="1:1">
      <c r="A247" s="820"/>
    </row>
    <row r="248" spans="1:1">
      <c r="A248" s="820"/>
    </row>
    <row r="249" spans="1:1">
      <c r="A249" s="820"/>
    </row>
    <row r="250" spans="1:1">
      <c r="A250" s="820"/>
    </row>
    <row r="251" spans="1:1">
      <c r="A251" s="820"/>
    </row>
    <row r="252" spans="1:1">
      <c r="A252" s="820"/>
    </row>
    <row r="253" spans="1:1">
      <c r="A253" s="820"/>
    </row>
    <row r="254" spans="1:1">
      <c r="A254" s="820"/>
    </row>
    <row r="255" spans="1:1">
      <c r="A255" s="820"/>
    </row>
    <row r="256" spans="1:1">
      <c r="A256" s="820"/>
    </row>
    <row r="257" spans="1:1">
      <c r="A257" s="820"/>
    </row>
    <row r="258" spans="1:1">
      <c r="A258" s="820"/>
    </row>
    <row r="259" spans="1:1">
      <c r="A259" s="820"/>
    </row>
    <row r="260" spans="1:1">
      <c r="A260" s="820"/>
    </row>
    <row r="261" spans="1:1">
      <c r="A261" s="820"/>
    </row>
    <row r="262" spans="1:1">
      <c r="A262" s="820"/>
    </row>
    <row r="263" spans="1:1">
      <c r="A263" s="820"/>
    </row>
    <row r="264" spans="1:1">
      <c r="A264" s="820"/>
    </row>
    <row r="265" spans="1:1">
      <c r="A265" s="820"/>
    </row>
    <row r="266" spans="1:1">
      <c r="A266" s="820"/>
    </row>
    <row r="267" spans="1:1">
      <c r="A267" s="820"/>
    </row>
    <row r="268" spans="1:1">
      <c r="A268" s="820"/>
    </row>
    <row r="269" spans="1:1">
      <c r="A269" s="820"/>
    </row>
    <row r="270" spans="1:1">
      <c r="A270" s="820"/>
    </row>
    <row r="271" spans="1:1">
      <c r="A271" s="820"/>
    </row>
    <row r="272" spans="1:1">
      <c r="A272" s="820"/>
    </row>
    <row r="273" spans="1:1">
      <c r="A273" s="820"/>
    </row>
    <row r="274" spans="1:1">
      <c r="A274" s="820"/>
    </row>
    <row r="275" spans="1:1">
      <c r="A275" s="820"/>
    </row>
    <row r="276" spans="1:1">
      <c r="A276" s="820"/>
    </row>
    <row r="277" spans="1:1">
      <c r="A277" s="820"/>
    </row>
    <row r="278" spans="1:1">
      <c r="A278" s="820"/>
    </row>
    <row r="279" spans="1:1">
      <c r="A279" s="820"/>
    </row>
    <row r="280" spans="1:1">
      <c r="A280" s="820"/>
    </row>
    <row r="281" spans="1:1">
      <c r="A281" s="820"/>
    </row>
    <row r="282" spans="1:1">
      <c r="A282" s="820"/>
    </row>
    <row r="283" spans="1:1">
      <c r="A283" s="820"/>
    </row>
    <row r="284" spans="1:1">
      <c r="A284" s="820"/>
    </row>
    <row r="285" spans="1:1">
      <c r="A285" s="820"/>
    </row>
    <row r="286" spans="1:1">
      <c r="A286" s="820"/>
    </row>
    <row r="287" spans="1:1">
      <c r="A287" s="820"/>
    </row>
    <row r="288" spans="1:1">
      <c r="A288" s="820"/>
    </row>
  </sheetData>
  <sheetProtection algorithmName="SHA-512" hashValue="r7MRhiwMLo7GWEix4ghKr1bgC8OGlSoZOlQJXb9dDqim4uIzcAsKbBC51ELGp1IAzwkWb5nYgqPVYOMoXAaEHw==" saltValue="3qXgNu2h2AidrFleFri8Mg==" spinCount="100000" sheet="1" objects="1" scenarios="1"/>
  <phoneticPr fontId="24" type="noConversion"/>
  <pageMargins left="0.75" right="0.75" top="1" bottom="1" header="0.5" footer="0.5"/>
  <pageSetup paperSize="9"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EP1207"/>
  <sheetViews>
    <sheetView workbookViewId="0"/>
  </sheetViews>
  <sheetFormatPr defaultColWidth="8.88671875" defaultRowHeight="13.2"/>
  <cols>
    <col min="1" max="1" width="13.33203125" style="1" customWidth="1"/>
    <col min="2" max="2" width="8.88671875" style="1"/>
    <col min="3" max="3" width="12.33203125" style="1" customWidth="1"/>
    <col min="4" max="4" width="8.88671875" style="1"/>
    <col min="5" max="5" width="14.88671875" style="1" customWidth="1"/>
    <col min="6" max="146" width="8.88671875" style="1"/>
    <col min="147" max="16384" width="8.88671875" style="94"/>
  </cols>
  <sheetData>
    <row r="1" spans="1:6">
      <c r="A1" s="1" t="s">
        <v>267</v>
      </c>
      <c r="F1" s="1" t="s">
        <v>266</v>
      </c>
    </row>
    <row r="3" spans="1:6">
      <c r="A3" s="504">
        <v>37816</v>
      </c>
    </row>
    <row r="4" spans="1:6">
      <c r="A4" s="92" t="s">
        <v>695</v>
      </c>
    </row>
    <row r="5" spans="1:6">
      <c r="A5" s="92" t="s">
        <v>696</v>
      </c>
    </row>
    <row r="6" spans="1:6">
      <c r="A6" s="1" t="s">
        <v>697</v>
      </c>
    </row>
    <row r="7" spans="1:6">
      <c r="A7" s="1" t="s">
        <v>698</v>
      </c>
    </row>
    <row r="8" spans="1:6">
      <c r="A8" s="1" t="s">
        <v>704</v>
      </c>
    </row>
    <row r="10" spans="1:6">
      <c r="A10" s="92" t="s">
        <v>699</v>
      </c>
    </row>
    <row r="11" spans="1:6">
      <c r="A11" s="1" t="s">
        <v>705</v>
      </c>
    </row>
    <row r="13" spans="1:6">
      <c r="A13" s="92" t="s">
        <v>700</v>
      </c>
    </row>
    <row r="14" spans="1:6">
      <c r="A14" s="1" t="s">
        <v>701</v>
      </c>
    </row>
    <row r="16" spans="1:6">
      <c r="A16" s="92" t="s">
        <v>702</v>
      </c>
    </row>
    <row r="17" spans="1:1">
      <c r="A17" s="1" t="s">
        <v>703</v>
      </c>
    </row>
    <row r="19" spans="1:1">
      <c r="A19" s="92" t="s">
        <v>710</v>
      </c>
    </row>
    <row r="20" spans="1:1">
      <c r="A20" s="504">
        <v>37818</v>
      </c>
    </row>
    <row r="21" spans="1:1">
      <c r="A21" s="1" t="s">
        <v>707</v>
      </c>
    </row>
    <row r="23" spans="1:1">
      <c r="A23" s="1" t="s">
        <v>706</v>
      </c>
    </row>
    <row r="25" spans="1:1">
      <c r="A25" s="1" t="s">
        <v>711</v>
      </c>
    </row>
    <row r="27" spans="1:1">
      <c r="A27" s="92" t="s">
        <v>727</v>
      </c>
    </row>
    <row r="28" spans="1:1">
      <c r="A28" s="1" t="s">
        <v>728</v>
      </c>
    </row>
    <row r="30" spans="1:1">
      <c r="A30" s="1" t="s">
        <v>738</v>
      </c>
    </row>
    <row r="31" spans="1:1">
      <c r="A31" s="505" t="s">
        <v>745</v>
      </c>
    </row>
    <row r="32" spans="1:1">
      <c r="A32" s="505"/>
    </row>
    <row r="33" spans="1:1">
      <c r="A33" s="1" t="s">
        <v>735</v>
      </c>
    </row>
    <row r="35" spans="1:1">
      <c r="A35" s="1" t="s">
        <v>736</v>
      </c>
    </row>
    <row r="37" spans="1:1">
      <c r="A37" s="1" t="s">
        <v>739</v>
      </c>
    </row>
    <row r="39" spans="1:1">
      <c r="A39" s="1" t="s">
        <v>744</v>
      </c>
    </row>
    <row r="41" spans="1:1">
      <c r="A41" s="92" t="s">
        <v>754</v>
      </c>
    </row>
    <row r="42" spans="1:1">
      <c r="A42" s="1" t="s">
        <v>814</v>
      </c>
    </row>
    <row r="44" spans="1:1">
      <c r="A44" s="1" t="s">
        <v>758</v>
      </c>
    </row>
    <row r="46" spans="1:1">
      <c r="A46" s="92" t="s">
        <v>805</v>
      </c>
    </row>
    <row r="47" spans="1:1">
      <c r="A47" s="1" t="s">
        <v>806</v>
      </c>
    </row>
    <row r="48" spans="1:1">
      <c r="A48" s="1" t="s">
        <v>103</v>
      </c>
    </row>
    <row r="50" spans="1:1">
      <c r="A50" s="1" t="s">
        <v>0</v>
      </c>
    </row>
    <row r="52" spans="1:1">
      <c r="A52" s="1" t="s">
        <v>1</v>
      </c>
    </row>
    <row r="54" spans="1:1">
      <c r="A54" s="1" t="s">
        <v>2</v>
      </c>
    </row>
    <row r="56" spans="1:1">
      <c r="A56" s="1" t="s">
        <v>3</v>
      </c>
    </row>
    <row r="57" spans="1:1">
      <c r="A57" s="1" t="s">
        <v>21</v>
      </c>
    </row>
    <row r="59" spans="1:1">
      <c r="A59" s="1" t="s">
        <v>47</v>
      </c>
    </row>
    <row r="61" spans="1:1">
      <c r="A61" s="92" t="s">
        <v>22</v>
      </c>
    </row>
    <row r="62" spans="1:1">
      <c r="A62" s="1" t="s">
        <v>107</v>
      </c>
    </row>
    <row r="64" spans="1:1">
      <c r="A64" s="92" t="s">
        <v>49</v>
      </c>
    </row>
    <row r="65" spans="1:1">
      <c r="A65" s="92"/>
    </row>
    <row r="66" spans="1:1">
      <c r="A66" s="506" t="s">
        <v>54</v>
      </c>
    </row>
    <row r="67" spans="1:1">
      <c r="A67" s="1" t="s">
        <v>50</v>
      </c>
    </row>
    <row r="68" spans="1:1">
      <c r="A68" s="1" t="s">
        <v>51</v>
      </c>
    </row>
    <row r="69" spans="1:1">
      <c r="A69" s="1" t="s">
        <v>57</v>
      </c>
    </row>
    <row r="70" spans="1:1">
      <c r="A70" s="1" t="s">
        <v>56</v>
      </c>
    </row>
    <row r="71" spans="1:1">
      <c r="A71" s="1" t="s">
        <v>52</v>
      </c>
    </row>
    <row r="72" spans="1:1">
      <c r="A72" s="1" t="s">
        <v>55</v>
      </c>
    </row>
    <row r="73" spans="1:1">
      <c r="A73" s="1" t="s">
        <v>104</v>
      </c>
    </row>
    <row r="74" spans="1:1">
      <c r="A74" s="1" t="s">
        <v>53</v>
      </c>
    </row>
    <row r="75" spans="1:1">
      <c r="A75" s="1" t="s">
        <v>58</v>
      </c>
    </row>
    <row r="76" spans="1:1">
      <c r="A76" s="1" t="s">
        <v>59</v>
      </c>
    </row>
    <row r="78" spans="1:1">
      <c r="A78" s="506" t="s">
        <v>60</v>
      </c>
    </row>
    <row r="79" spans="1:1">
      <c r="A79" s="1" t="s">
        <v>61</v>
      </c>
    </row>
    <row r="80" spans="1:1">
      <c r="A80" s="1" t="s">
        <v>62</v>
      </c>
    </row>
    <row r="81" spans="1:1">
      <c r="A81" s="1" t="s">
        <v>63</v>
      </c>
    </row>
    <row r="82" spans="1:1">
      <c r="A82" s="1" t="s">
        <v>64</v>
      </c>
    </row>
    <row r="84" spans="1:1">
      <c r="A84" s="506" t="s">
        <v>65</v>
      </c>
    </row>
    <row r="85" spans="1:1">
      <c r="A85" s="1" t="s">
        <v>66</v>
      </c>
    </row>
    <row r="86" spans="1:1">
      <c r="A86" s="1" t="s">
        <v>67</v>
      </c>
    </row>
    <row r="87" spans="1:1">
      <c r="A87" s="1" t="s">
        <v>68</v>
      </c>
    </row>
    <row r="89" spans="1:1">
      <c r="A89" s="1" t="s">
        <v>69</v>
      </c>
    </row>
    <row r="90" spans="1:1">
      <c r="A90" s="1" t="s">
        <v>70</v>
      </c>
    </row>
    <row r="91" spans="1:1">
      <c r="A91" s="1" t="s">
        <v>71</v>
      </c>
    </row>
    <row r="93" spans="1:1">
      <c r="A93" s="1" t="s">
        <v>72</v>
      </c>
    </row>
    <row r="94" spans="1:1">
      <c r="A94" s="1" t="s">
        <v>73</v>
      </c>
    </row>
    <row r="95" spans="1:1">
      <c r="A95" s="1" t="s">
        <v>74</v>
      </c>
    </row>
    <row r="96" spans="1:1">
      <c r="A96" s="1" t="s">
        <v>75</v>
      </c>
    </row>
    <row r="98" spans="1:1">
      <c r="A98" s="1" t="s">
        <v>76</v>
      </c>
    </row>
    <row r="99" spans="1:1">
      <c r="A99" s="1" t="s">
        <v>77</v>
      </c>
    </row>
    <row r="100" spans="1:1">
      <c r="A100" s="1" t="s">
        <v>78</v>
      </c>
    </row>
    <row r="101" spans="1:1">
      <c r="A101" s="1" t="s">
        <v>79</v>
      </c>
    </row>
    <row r="103" spans="1:1">
      <c r="A103" s="1" t="s">
        <v>105</v>
      </c>
    </row>
    <row r="105" spans="1:1">
      <c r="A105" s="1" t="s">
        <v>80</v>
      </c>
    </row>
    <row r="106" spans="1:1">
      <c r="A106" s="1" t="s">
        <v>81</v>
      </c>
    </row>
    <row r="107" spans="1:1">
      <c r="A107" s="1" t="s">
        <v>82</v>
      </c>
    </row>
    <row r="108" spans="1:1">
      <c r="A108" s="1" t="s">
        <v>83</v>
      </c>
    </row>
    <row r="109" spans="1:1">
      <c r="A109" s="1" t="s">
        <v>84</v>
      </c>
    </row>
    <row r="110" spans="1:1">
      <c r="A110" s="1" t="s">
        <v>85</v>
      </c>
    </row>
    <row r="111" spans="1:1">
      <c r="A111" s="1" t="s">
        <v>86</v>
      </c>
    </row>
    <row r="112" spans="1:1">
      <c r="A112" s="1" t="s">
        <v>87</v>
      </c>
    </row>
    <row r="113" spans="1:1">
      <c r="A113" s="1" t="s">
        <v>88</v>
      </c>
    </row>
    <row r="114" spans="1:1">
      <c r="A114" s="1" t="s">
        <v>89</v>
      </c>
    </row>
    <row r="116" spans="1:1">
      <c r="A116" s="1" t="s">
        <v>90</v>
      </c>
    </row>
    <row r="117" spans="1:1">
      <c r="A117" s="1" t="s">
        <v>91</v>
      </c>
    </row>
    <row r="118" spans="1:1">
      <c r="A118" s="1" t="s">
        <v>92</v>
      </c>
    </row>
    <row r="120" spans="1:1">
      <c r="A120" s="506" t="s">
        <v>93</v>
      </c>
    </row>
    <row r="121" spans="1:1">
      <c r="A121" s="1" t="s">
        <v>94</v>
      </c>
    </row>
    <row r="122" spans="1:1">
      <c r="A122" s="1" t="s">
        <v>96</v>
      </c>
    </row>
    <row r="124" spans="1:1">
      <c r="A124" s="1" t="s">
        <v>106</v>
      </c>
    </row>
    <row r="125" spans="1:1">
      <c r="A125" s="1" t="s">
        <v>95</v>
      </c>
    </row>
    <row r="126" spans="1:1">
      <c r="A126" s="1" t="s">
        <v>97</v>
      </c>
    </row>
    <row r="128" spans="1:1">
      <c r="A128" s="1" t="s">
        <v>98</v>
      </c>
    </row>
    <row r="129" spans="1:2">
      <c r="A129" s="1" t="s">
        <v>99</v>
      </c>
    </row>
    <row r="130" spans="1:2">
      <c r="A130" s="1" t="s">
        <v>100</v>
      </c>
    </row>
    <row r="131" spans="1:2">
      <c r="A131" s="1" t="s">
        <v>101</v>
      </c>
    </row>
    <row r="133" spans="1:2">
      <c r="A133" s="92" t="s">
        <v>109</v>
      </c>
    </row>
    <row r="134" spans="1:2" ht="13.8">
      <c r="A134" s="507" t="s">
        <v>110</v>
      </c>
      <c r="B134" s="356"/>
    </row>
    <row r="135" spans="1:2" ht="13.8">
      <c r="A135" s="507"/>
      <c r="B135" s="356"/>
    </row>
    <row r="136" spans="1:2" ht="13.8">
      <c r="A136" s="507" t="s">
        <v>111</v>
      </c>
      <c r="B136" s="356"/>
    </row>
    <row r="137" spans="1:2" ht="13.8">
      <c r="A137" s="507"/>
      <c r="B137" s="356"/>
    </row>
    <row r="138" spans="1:2" ht="13.8">
      <c r="A138" s="507" t="s">
        <v>112</v>
      </c>
      <c r="B138" s="356"/>
    </row>
    <row r="139" spans="1:2" ht="13.8">
      <c r="A139" s="507"/>
      <c r="B139" s="356"/>
    </row>
    <row r="140" spans="1:2" ht="13.8">
      <c r="A140" s="507" t="s">
        <v>113</v>
      </c>
      <c r="B140" s="356"/>
    </row>
    <row r="141" spans="1:2" ht="13.8">
      <c r="A141" s="507" t="s">
        <v>262</v>
      </c>
      <c r="B141" s="356"/>
    </row>
    <row r="142" spans="1:2" ht="13.8">
      <c r="A142" s="507" t="s">
        <v>114</v>
      </c>
      <c r="B142" s="356"/>
    </row>
    <row r="143" spans="1:2" ht="13.8">
      <c r="A143" s="507"/>
      <c r="B143" s="356"/>
    </row>
    <row r="144" spans="1:2" ht="13.8">
      <c r="A144" s="507" t="s">
        <v>115</v>
      </c>
      <c r="B144" s="356"/>
    </row>
    <row r="145" spans="1:2" ht="13.8">
      <c r="A145" s="507" t="s">
        <v>116</v>
      </c>
      <c r="B145" s="356"/>
    </row>
    <row r="146" spans="1:2" ht="13.8">
      <c r="A146" s="507" t="s">
        <v>117</v>
      </c>
      <c r="B146" s="356"/>
    </row>
    <row r="147" spans="1:2" ht="13.8">
      <c r="A147" s="507" t="s">
        <v>118</v>
      </c>
      <c r="B147" s="356"/>
    </row>
    <row r="148" spans="1:2" ht="13.8">
      <c r="A148" s="507" t="s">
        <v>119</v>
      </c>
      <c r="B148" s="356"/>
    </row>
    <row r="149" spans="1:2" ht="13.8">
      <c r="A149" s="507" t="s">
        <v>120</v>
      </c>
      <c r="B149" s="356"/>
    </row>
    <row r="150" spans="1:2" ht="13.8">
      <c r="A150" s="507" t="s">
        <v>121</v>
      </c>
      <c r="B150" s="356"/>
    </row>
    <row r="151" spans="1:2" ht="13.8">
      <c r="A151" s="507" t="s">
        <v>122</v>
      </c>
      <c r="B151" s="356"/>
    </row>
    <row r="152" spans="1:2" ht="13.8">
      <c r="A152" s="507" t="s">
        <v>123</v>
      </c>
      <c r="B152" s="356"/>
    </row>
    <row r="153" spans="1:2" ht="13.8">
      <c r="A153" s="507"/>
      <c r="B153" s="356"/>
    </row>
    <row r="154" spans="1:2" ht="13.8">
      <c r="A154" s="507"/>
      <c r="B154" s="356"/>
    </row>
    <row r="155" spans="1:2" ht="13.8">
      <c r="A155" s="507" t="s">
        <v>124</v>
      </c>
      <c r="B155" s="356"/>
    </row>
    <row r="156" spans="1:2" ht="13.8">
      <c r="A156" s="507" t="s">
        <v>125</v>
      </c>
      <c r="B156" s="356"/>
    </row>
    <row r="157" spans="1:2" ht="13.8">
      <c r="A157" s="507" t="s">
        <v>169</v>
      </c>
      <c r="B157" s="356"/>
    </row>
    <row r="158" spans="1:2" ht="13.8">
      <c r="A158" s="507" t="s">
        <v>170</v>
      </c>
      <c r="B158" s="356"/>
    </row>
    <row r="159" spans="1:2" ht="13.8">
      <c r="A159" s="507" t="s">
        <v>171</v>
      </c>
      <c r="B159" s="356"/>
    </row>
    <row r="160" spans="1:2" ht="13.8">
      <c r="A160" s="507"/>
      <c r="B160" s="356"/>
    </row>
    <row r="161" spans="1:2" ht="13.8">
      <c r="A161" s="507" t="s">
        <v>172</v>
      </c>
      <c r="B161" s="356"/>
    </row>
    <row r="162" spans="1:2" ht="13.8">
      <c r="A162" s="507"/>
      <c r="B162" s="356"/>
    </row>
    <row r="163" spans="1:2" ht="13.8">
      <c r="A163" s="507" t="s">
        <v>173</v>
      </c>
      <c r="B163" s="356"/>
    </row>
    <row r="164" spans="1:2" ht="13.8">
      <c r="A164" s="507" t="s">
        <v>174</v>
      </c>
      <c r="B164" s="356"/>
    </row>
    <row r="165" spans="1:2" ht="13.8">
      <c r="A165" s="507"/>
      <c r="B165" s="356"/>
    </row>
    <row r="166" spans="1:2" ht="13.8">
      <c r="A166" s="508" t="s">
        <v>175</v>
      </c>
      <c r="B166" s="356"/>
    </row>
    <row r="167" spans="1:2" ht="13.8">
      <c r="A167" s="508"/>
      <c r="B167" s="356"/>
    </row>
    <row r="168" spans="1:2" ht="13.8">
      <c r="A168" s="507" t="s">
        <v>176</v>
      </c>
      <c r="B168" s="356"/>
    </row>
    <row r="169" spans="1:2" ht="13.8">
      <c r="A169" s="507"/>
      <c r="B169" s="356"/>
    </row>
    <row r="170" spans="1:2" ht="13.8">
      <c r="A170" s="507" t="s">
        <v>177</v>
      </c>
      <c r="B170" s="356"/>
    </row>
    <row r="171" spans="1:2" ht="13.8">
      <c r="A171" s="507" t="s">
        <v>178</v>
      </c>
      <c r="B171" s="356"/>
    </row>
    <row r="172" spans="1:2" ht="13.8">
      <c r="A172" s="507" t="s">
        <v>179</v>
      </c>
      <c r="B172" s="356"/>
    </row>
    <row r="173" spans="1:2" ht="13.8">
      <c r="A173" s="507" t="s">
        <v>180</v>
      </c>
      <c r="B173" s="356"/>
    </row>
    <row r="174" spans="1:2" ht="13.8">
      <c r="A174" s="507" t="s">
        <v>181</v>
      </c>
      <c r="B174" s="356"/>
    </row>
    <row r="175" spans="1:2" ht="13.8">
      <c r="A175" s="507" t="s">
        <v>182</v>
      </c>
      <c r="B175" s="356"/>
    </row>
    <row r="176" spans="1:2" ht="13.8">
      <c r="A176" s="508"/>
      <c r="B176" s="356"/>
    </row>
    <row r="177" spans="1:2" ht="13.8">
      <c r="A177" s="508" t="s">
        <v>183</v>
      </c>
      <c r="B177" s="356"/>
    </row>
    <row r="178" spans="1:2" ht="13.8">
      <c r="A178" s="507"/>
      <c r="B178" s="356"/>
    </row>
    <row r="179" spans="1:2" ht="13.8">
      <c r="A179" s="507" t="s">
        <v>184</v>
      </c>
      <c r="B179" s="356"/>
    </row>
    <row r="180" spans="1:2" ht="13.8">
      <c r="A180" s="507" t="s">
        <v>187</v>
      </c>
      <c r="B180" s="356"/>
    </row>
    <row r="181" spans="1:2" ht="13.8">
      <c r="A181" s="507" t="s">
        <v>188</v>
      </c>
      <c r="B181" s="356"/>
    </row>
    <row r="182" spans="1:2" ht="13.8">
      <c r="A182" s="507" t="s">
        <v>189</v>
      </c>
      <c r="B182" s="356"/>
    </row>
    <row r="183" spans="1:2" ht="13.8">
      <c r="A183" s="507" t="s">
        <v>190</v>
      </c>
      <c r="B183" s="356"/>
    </row>
    <row r="184" spans="1:2" ht="13.8">
      <c r="A184" s="507" t="s">
        <v>191</v>
      </c>
      <c r="B184" s="356"/>
    </row>
    <row r="185" spans="1:2" ht="13.8">
      <c r="A185" s="507" t="s">
        <v>192</v>
      </c>
      <c r="B185" s="356"/>
    </row>
    <row r="186" spans="1:2" ht="13.8">
      <c r="A186" s="507" t="s">
        <v>193</v>
      </c>
      <c r="B186" s="356"/>
    </row>
    <row r="187" spans="1:2" ht="13.8">
      <c r="A187" s="507" t="s">
        <v>194</v>
      </c>
      <c r="B187" s="356"/>
    </row>
    <row r="188" spans="1:2" ht="13.8">
      <c r="A188" s="507" t="s">
        <v>195</v>
      </c>
      <c r="B188" s="356"/>
    </row>
    <row r="189" spans="1:2" ht="13.8">
      <c r="A189" s="507" t="s">
        <v>196</v>
      </c>
      <c r="B189" s="356"/>
    </row>
    <row r="190" spans="1:2" ht="13.8">
      <c r="A190" s="508"/>
      <c r="B190" s="356"/>
    </row>
    <row r="191" spans="1:2" ht="13.8">
      <c r="A191" s="508" t="s">
        <v>197</v>
      </c>
      <c r="B191" s="356"/>
    </row>
    <row r="192" spans="1:2" ht="13.8">
      <c r="A192" s="507" t="s">
        <v>198</v>
      </c>
      <c r="B192" s="356"/>
    </row>
    <row r="193" spans="1:2" ht="13.8">
      <c r="A193" s="508"/>
      <c r="B193" s="356"/>
    </row>
    <row r="194" spans="1:2" ht="13.8">
      <c r="A194" s="507" t="s">
        <v>199</v>
      </c>
      <c r="B194" s="356"/>
    </row>
    <row r="195" spans="1:2" ht="13.8">
      <c r="A195" s="507" t="s">
        <v>200</v>
      </c>
      <c r="B195" s="356"/>
    </row>
    <row r="196" spans="1:2" ht="13.8">
      <c r="A196" s="507" t="s">
        <v>201</v>
      </c>
      <c r="B196" s="356"/>
    </row>
    <row r="197" spans="1:2" ht="13.8">
      <c r="A197" s="507"/>
      <c r="B197" s="356"/>
    </row>
    <row r="198" spans="1:2" ht="13.8">
      <c r="A198" s="507" t="s">
        <v>202</v>
      </c>
      <c r="B198" s="356"/>
    </row>
    <row r="199" spans="1:2" ht="13.8">
      <c r="A199" s="507" t="s">
        <v>203</v>
      </c>
      <c r="B199" s="356"/>
    </row>
    <row r="200" spans="1:2" ht="13.8">
      <c r="A200" s="507" t="s">
        <v>204</v>
      </c>
      <c r="B200" s="356"/>
    </row>
    <row r="201" spans="1:2" ht="13.8">
      <c r="A201" s="507"/>
      <c r="B201" s="356"/>
    </row>
    <row r="202" spans="1:2" ht="13.8">
      <c r="A202" s="507" t="s">
        <v>205</v>
      </c>
      <c r="B202" s="356"/>
    </row>
    <row r="203" spans="1:2" ht="13.8">
      <c r="A203" s="507" t="s">
        <v>206</v>
      </c>
      <c r="B203" s="356"/>
    </row>
    <row r="204" spans="1:2" ht="13.8">
      <c r="A204" s="507" t="s">
        <v>207</v>
      </c>
      <c r="B204" s="356"/>
    </row>
    <row r="205" spans="1:2" ht="13.8">
      <c r="A205" s="507" t="s">
        <v>208</v>
      </c>
      <c r="B205" s="356"/>
    </row>
    <row r="206" spans="1:2" ht="13.8">
      <c r="A206" s="507" t="s">
        <v>209</v>
      </c>
      <c r="B206" s="356"/>
    </row>
    <row r="207" spans="1:2" ht="13.8">
      <c r="A207" s="508"/>
      <c r="B207" s="356"/>
    </row>
    <row r="208" spans="1:2" ht="13.8">
      <c r="A208" s="508" t="s">
        <v>210</v>
      </c>
      <c r="B208" s="356"/>
    </row>
    <row r="209" spans="1:2" ht="13.8">
      <c r="A209" s="508"/>
      <c r="B209" s="356"/>
    </row>
    <row r="210" spans="1:2" ht="13.8">
      <c r="A210" s="507" t="s">
        <v>211</v>
      </c>
      <c r="B210" s="356"/>
    </row>
    <row r="211" spans="1:2" ht="13.8">
      <c r="A211" s="507" t="s">
        <v>212</v>
      </c>
      <c r="B211" s="356"/>
    </row>
    <row r="212" spans="1:2" ht="13.8">
      <c r="A212" s="507" t="s">
        <v>213</v>
      </c>
      <c r="B212" s="356"/>
    </row>
    <row r="213" spans="1:2" ht="13.8">
      <c r="A213" s="507" t="s">
        <v>214</v>
      </c>
      <c r="B213" s="356"/>
    </row>
    <row r="214" spans="1:2" ht="13.8">
      <c r="A214" s="508"/>
      <c r="B214" s="356"/>
    </row>
    <row r="215" spans="1:2" ht="13.8">
      <c r="A215" s="508" t="s">
        <v>215</v>
      </c>
      <c r="B215" s="356"/>
    </row>
    <row r="216" spans="1:2" ht="13.8">
      <c r="A216" s="507"/>
      <c r="B216" s="356"/>
    </row>
    <row r="217" spans="1:2" ht="13.8">
      <c r="A217" s="507" t="s">
        <v>216</v>
      </c>
      <c r="B217" s="356"/>
    </row>
    <row r="218" spans="1:2" ht="13.8">
      <c r="A218" s="507" t="s">
        <v>217</v>
      </c>
      <c r="B218" s="356"/>
    </row>
    <row r="219" spans="1:2" ht="13.8">
      <c r="A219" s="507" t="s">
        <v>218</v>
      </c>
      <c r="B219" s="356"/>
    </row>
    <row r="220" spans="1:2" ht="13.8">
      <c r="A220" s="507" t="s">
        <v>219</v>
      </c>
      <c r="B220" s="356"/>
    </row>
    <row r="221" spans="1:2" ht="13.8">
      <c r="A221" s="507" t="s">
        <v>220</v>
      </c>
      <c r="B221" s="356"/>
    </row>
    <row r="222" spans="1:2" ht="13.8">
      <c r="A222" s="507" t="s">
        <v>221</v>
      </c>
      <c r="B222" s="356"/>
    </row>
    <row r="223" spans="1:2" ht="13.8">
      <c r="A223" s="508"/>
      <c r="B223" s="356"/>
    </row>
    <row r="224" spans="1:2" ht="13.8">
      <c r="A224" s="508" t="s">
        <v>222</v>
      </c>
      <c r="B224" s="356"/>
    </row>
    <row r="225" spans="1:2" ht="13.8">
      <c r="A225" s="507"/>
      <c r="B225" s="356"/>
    </row>
    <row r="226" spans="1:2" ht="13.8">
      <c r="A226" s="507" t="s">
        <v>223</v>
      </c>
      <c r="B226" s="356"/>
    </row>
    <row r="227" spans="1:2" ht="13.8">
      <c r="A227" s="507" t="s">
        <v>224</v>
      </c>
      <c r="B227" s="356"/>
    </row>
    <row r="228" spans="1:2" ht="13.8">
      <c r="A228" s="507" t="s">
        <v>225</v>
      </c>
      <c r="B228" s="356"/>
    </row>
    <row r="229" spans="1:2" ht="13.8">
      <c r="A229" s="507" t="s">
        <v>226</v>
      </c>
      <c r="B229" s="356"/>
    </row>
    <row r="230" spans="1:2" ht="13.8">
      <c r="A230" s="507"/>
      <c r="B230" s="356"/>
    </row>
    <row r="231" spans="1:2" ht="13.8">
      <c r="A231" s="508" t="s">
        <v>227</v>
      </c>
      <c r="B231" s="356"/>
    </row>
    <row r="232" spans="1:2" ht="13.8">
      <c r="A232" s="508"/>
      <c r="B232" s="356"/>
    </row>
    <row r="233" spans="1:2" ht="13.8">
      <c r="A233" s="507" t="s">
        <v>228</v>
      </c>
      <c r="B233" s="356"/>
    </row>
    <row r="234" spans="1:2" ht="13.8">
      <c r="A234" s="507" t="s">
        <v>229</v>
      </c>
      <c r="B234" s="356"/>
    </row>
    <row r="235" spans="1:2" ht="13.8">
      <c r="A235" s="508"/>
      <c r="B235" s="356"/>
    </row>
    <row r="236" spans="1:2" ht="13.8">
      <c r="A236" s="508" t="s">
        <v>230</v>
      </c>
      <c r="B236" s="356"/>
    </row>
    <row r="237" spans="1:2" ht="13.8">
      <c r="A237" s="507"/>
      <c r="B237" s="356"/>
    </row>
    <row r="238" spans="1:2" ht="13.8">
      <c r="A238" s="507" t="s">
        <v>231</v>
      </c>
      <c r="B238" s="356"/>
    </row>
    <row r="239" spans="1:2" ht="13.8">
      <c r="A239" s="507" t="s">
        <v>232</v>
      </c>
      <c r="B239" s="356"/>
    </row>
    <row r="240" spans="1:2" ht="13.8">
      <c r="A240" s="507" t="s">
        <v>233</v>
      </c>
      <c r="B240" s="356"/>
    </row>
    <row r="241" spans="1:2" ht="13.8">
      <c r="A241" s="507" t="s">
        <v>234</v>
      </c>
      <c r="B241" s="356"/>
    </row>
    <row r="242" spans="1:2" ht="13.8">
      <c r="A242" s="507" t="s">
        <v>235</v>
      </c>
      <c r="B242" s="356"/>
    </row>
    <row r="243" spans="1:2" ht="13.8">
      <c r="A243" s="507" t="s">
        <v>236</v>
      </c>
      <c r="B243" s="356"/>
    </row>
    <row r="244" spans="1:2" ht="13.8">
      <c r="A244" s="507" t="s">
        <v>237</v>
      </c>
      <c r="B244" s="356"/>
    </row>
    <row r="245" spans="1:2" ht="13.8">
      <c r="A245" s="507" t="s">
        <v>238</v>
      </c>
      <c r="B245" s="356"/>
    </row>
    <row r="246" spans="1:2" ht="13.8">
      <c r="A246" s="507" t="s">
        <v>239</v>
      </c>
      <c r="B246" s="356"/>
    </row>
    <row r="247" spans="1:2" ht="13.8">
      <c r="A247" s="508"/>
      <c r="B247" s="356"/>
    </row>
    <row r="248" spans="1:2" ht="13.8">
      <c r="A248" s="508" t="s">
        <v>240</v>
      </c>
      <c r="B248" s="356"/>
    </row>
    <row r="249" spans="1:2" ht="13.8">
      <c r="A249" s="507"/>
      <c r="B249" s="356"/>
    </row>
    <row r="250" spans="1:2" ht="13.8">
      <c r="A250" s="507" t="s">
        <v>241</v>
      </c>
      <c r="B250" s="356"/>
    </row>
    <row r="251" spans="1:2" ht="13.8">
      <c r="A251" s="507"/>
      <c r="B251" s="356"/>
    </row>
    <row r="252" spans="1:2" ht="13.8">
      <c r="A252" s="507" t="s">
        <v>242</v>
      </c>
      <c r="B252" s="356"/>
    </row>
    <row r="253" spans="1:2" ht="13.8">
      <c r="A253" s="507"/>
      <c r="B253" s="356"/>
    </row>
    <row r="254" spans="1:2" ht="13.8">
      <c r="A254" s="507" t="s">
        <v>243</v>
      </c>
      <c r="B254" s="356"/>
    </row>
    <row r="255" spans="1:2" ht="13.8">
      <c r="A255" s="507" t="s">
        <v>244</v>
      </c>
      <c r="B255" s="507" t="s">
        <v>245</v>
      </c>
    </row>
    <row r="256" spans="1:2" ht="13.8">
      <c r="A256" s="507" t="s">
        <v>246</v>
      </c>
      <c r="B256" s="507" t="s">
        <v>247</v>
      </c>
    </row>
    <row r="257" spans="1:2" ht="13.8">
      <c r="A257" s="507" t="s">
        <v>248</v>
      </c>
      <c r="B257" s="507" t="s">
        <v>249</v>
      </c>
    </row>
    <row r="258" spans="1:2" ht="13.8">
      <c r="A258" s="507" t="s">
        <v>250</v>
      </c>
      <c r="B258" s="507" t="s">
        <v>251</v>
      </c>
    </row>
    <row r="259" spans="1:2" ht="13.8">
      <c r="A259" s="507" t="s">
        <v>252</v>
      </c>
      <c r="B259" s="356"/>
    </row>
    <row r="260" spans="1:2" ht="13.8">
      <c r="A260" s="507" t="s">
        <v>253</v>
      </c>
      <c r="B260" s="356"/>
    </row>
    <row r="261" spans="1:2" ht="13.8">
      <c r="A261" s="507" t="s">
        <v>254</v>
      </c>
      <c r="B261" s="356"/>
    </row>
    <row r="262" spans="1:2" ht="13.8">
      <c r="A262" s="507" t="s">
        <v>255</v>
      </c>
      <c r="B262" s="356"/>
    </row>
    <row r="263" spans="1:2" ht="13.8">
      <c r="A263" s="507" t="s">
        <v>256</v>
      </c>
      <c r="B263" s="356"/>
    </row>
    <row r="264" spans="1:2" ht="13.8">
      <c r="A264" s="507" t="s">
        <v>257</v>
      </c>
      <c r="B264" s="356"/>
    </row>
    <row r="265" spans="1:2" ht="13.8">
      <c r="A265" s="507" t="s">
        <v>254</v>
      </c>
      <c r="B265" s="356"/>
    </row>
    <row r="266" spans="1:2" ht="13.8">
      <c r="A266" s="507" t="s">
        <v>258</v>
      </c>
      <c r="B266" s="356"/>
    </row>
    <row r="267" spans="1:2" ht="13.8">
      <c r="A267" s="507" t="s">
        <v>254</v>
      </c>
      <c r="B267" s="356"/>
    </row>
    <row r="268" spans="1:2" ht="13.8">
      <c r="A268" s="507" t="s">
        <v>259</v>
      </c>
      <c r="B268" s="356"/>
    </row>
    <row r="269" spans="1:2" ht="13.8">
      <c r="A269" s="507" t="s">
        <v>254</v>
      </c>
      <c r="B269" s="356"/>
    </row>
    <row r="270" spans="1:2" ht="13.8">
      <c r="A270" s="507" t="s">
        <v>260</v>
      </c>
      <c r="B270" s="356"/>
    </row>
    <row r="271" spans="1:2" ht="13.8">
      <c r="A271" s="507" t="s">
        <v>261</v>
      </c>
      <c r="B271" s="356"/>
    </row>
    <row r="273" spans="1:1">
      <c r="A273" s="504">
        <v>37916</v>
      </c>
    </row>
    <row r="274" spans="1:1" ht="13.8">
      <c r="A274" s="507" t="s">
        <v>269</v>
      </c>
    </row>
    <row r="276" spans="1:1">
      <c r="A276" s="504">
        <v>37922</v>
      </c>
    </row>
    <row r="277" spans="1:1">
      <c r="A277" s="1" t="s">
        <v>271</v>
      </c>
    </row>
    <row r="279" spans="1:1">
      <c r="A279" s="504">
        <v>37931</v>
      </c>
    </row>
    <row r="280" spans="1:1">
      <c r="A280" s="1" t="s">
        <v>273</v>
      </c>
    </row>
    <row r="281" spans="1:1">
      <c r="A281" s="1" t="s">
        <v>274</v>
      </c>
    </row>
    <row r="283" spans="1:1">
      <c r="A283" s="504">
        <v>37932</v>
      </c>
    </row>
    <row r="284" spans="1:1">
      <c r="A284" s="1" t="s">
        <v>275</v>
      </c>
    </row>
    <row r="285" spans="1:1">
      <c r="A285" s="356"/>
    </row>
    <row r="286" spans="1:1">
      <c r="A286" s="1" t="s">
        <v>276</v>
      </c>
    </row>
    <row r="287" spans="1:1">
      <c r="A287" s="356"/>
    </row>
    <row r="288" spans="1:1">
      <c r="A288" s="1" t="s">
        <v>277</v>
      </c>
    </row>
    <row r="289" spans="1:1">
      <c r="A289" s="1" t="s">
        <v>278</v>
      </c>
    </row>
    <row r="290" spans="1:1">
      <c r="A290" s="1" t="s">
        <v>279</v>
      </c>
    </row>
    <row r="291" spans="1:1">
      <c r="A291" s="356"/>
    </row>
    <row r="292" spans="1:1">
      <c r="A292" s="1" t="s">
        <v>280</v>
      </c>
    </row>
    <row r="293" spans="1:1">
      <c r="A293" s="1" t="s">
        <v>281</v>
      </c>
    </row>
    <row r="294" spans="1:1">
      <c r="A294" s="1" t="s">
        <v>282</v>
      </c>
    </row>
    <row r="295" spans="1:1">
      <c r="A295" s="1" t="s">
        <v>283</v>
      </c>
    </row>
    <row r="296" spans="1:1">
      <c r="A296" s="1" t="s">
        <v>284</v>
      </c>
    </row>
    <row r="298" spans="1:1">
      <c r="A298" s="1" t="s">
        <v>285</v>
      </c>
    </row>
    <row r="300" spans="1:1">
      <c r="A300" s="1" t="s">
        <v>286</v>
      </c>
    </row>
    <row r="302" spans="1:1">
      <c r="A302" s="504">
        <v>37975</v>
      </c>
    </row>
    <row r="303" spans="1:1">
      <c r="A303" s="1" t="s">
        <v>304</v>
      </c>
    </row>
    <row r="304" spans="1:1">
      <c r="A304" s="1" t="s">
        <v>305</v>
      </c>
    </row>
    <row r="306" spans="1:5">
      <c r="A306" s="504">
        <v>37996</v>
      </c>
    </row>
    <row r="307" spans="1:5">
      <c r="A307" s="1" t="s">
        <v>306</v>
      </c>
    </row>
    <row r="308" spans="1:5">
      <c r="A308" s="1" t="s">
        <v>307</v>
      </c>
    </row>
    <row r="310" spans="1:5">
      <c r="A310" s="1" t="s">
        <v>308</v>
      </c>
    </row>
    <row r="312" spans="1:5">
      <c r="A312" s="1" t="s">
        <v>309</v>
      </c>
    </row>
    <row r="314" spans="1:5">
      <c r="A314" s="504">
        <v>38169</v>
      </c>
    </row>
    <row r="315" spans="1:5">
      <c r="A315" s="1" t="s">
        <v>323</v>
      </c>
    </row>
    <row r="316" spans="1:5">
      <c r="A316" s="1" t="s">
        <v>319</v>
      </c>
      <c r="D316" s="1" t="s">
        <v>318</v>
      </c>
    </row>
    <row r="317" spans="1:5">
      <c r="A317" s="1" t="s">
        <v>328</v>
      </c>
      <c r="D317" s="1" t="s">
        <v>322</v>
      </c>
    </row>
    <row r="319" spans="1:5">
      <c r="D319" s="1" t="s">
        <v>327</v>
      </c>
    </row>
    <row r="320" spans="1:5">
      <c r="A320" s="1" t="s">
        <v>324</v>
      </c>
      <c r="D320" s="1" t="s">
        <v>325</v>
      </c>
      <c r="E320" s="1" t="s">
        <v>326</v>
      </c>
    </row>
    <row r="321" spans="1:5">
      <c r="A321" s="356" t="s">
        <v>314</v>
      </c>
      <c r="C321" s="355">
        <v>25713</v>
      </c>
    </row>
    <row r="322" spans="1:5">
      <c r="A322" s="356" t="s">
        <v>316</v>
      </c>
      <c r="C322" s="355">
        <v>38264</v>
      </c>
    </row>
    <row r="323" spans="1:5">
      <c r="A323" s="356" t="s">
        <v>317</v>
      </c>
      <c r="D323" s="1">
        <f>(YEAR(C321)+65-YEAR(C322))*12+MONTH(C321)-MONTH(C322)</f>
        <v>367</v>
      </c>
      <c r="E323" s="1">
        <f>ROUND(IF(C321=0, 0,((65*12)-(DAYS360(C321,C322)/30))),0)</f>
        <v>368</v>
      </c>
    </row>
    <row r="324" spans="1:5">
      <c r="A324" s="356" t="s">
        <v>315</v>
      </c>
      <c r="C324" s="355">
        <f>VALUE(CONCATENATE(1,"-",MONTH(C321),"-",YEAR(C321)+65))</f>
        <v>49430</v>
      </c>
    </row>
    <row r="326" spans="1:5">
      <c r="A326" s="504">
        <v>38245</v>
      </c>
    </row>
    <row r="327" spans="1:5">
      <c r="A327" s="1" t="s">
        <v>329</v>
      </c>
    </row>
    <row r="329" spans="1:5">
      <c r="A329" s="504">
        <v>38548</v>
      </c>
    </row>
    <row r="330" spans="1:5">
      <c r="A330" s="1" t="s">
        <v>469</v>
      </c>
    </row>
    <row r="332" spans="1:5">
      <c r="A332" s="504">
        <v>38708</v>
      </c>
    </row>
    <row r="333" spans="1:5">
      <c r="A333" s="1" t="s">
        <v>476</v>
      </c>
    </row>
    <row r="335" spans="1:5">
      <c r="A335" s="1" t="s">
        <v>484</v>
      </c>
    </row>
    <row r="337" spans="1:1">
      <c r="A337" s="504">
        <v>38714</v>
      </c>
    </row>
    <row r="338" spans="1:1">
      <c r="A338" s="509" t="s">
        <v>485</v>
      </c>
    </row>
    <row r="339" spans="1:1">
      <c r="A339" s="510"/>
    </row>
    <row r="340" spans="1:1">
      <c r="A340" s="509" t="s">
        <v>486</v>
      </c>
    </row>
    <row r="341" spans="1:1">
      <c r="A341" s="509" t="s">
        <v>487</v>
      </c>
    </row>
    <row r="342" spans="1:1">
      <c r="A342" s="509" t="s">
        <v>488</v>
      </c>
    </row>
    <row r="343" spans="1:1">
      <c r="A343" s="510"/>
    </row>
    <row r="344" spans="1:1">
      <c r="A344" s="509" t="s">
        <v>489</v>
      </c>
    </row>
    <row r="345" spans="1:1">
      <c r="A345" s="510"/>
    </row>
    <row r="346" spans="1:1">
      <c r="A346" s="509" t="s">
        <v>490</v>
      </c>
    </row>
    <row r="347" spans="1:1">
      <c r="A347" s="1" t="s">
        <v>491</v>
      </c>
    </row>
    <row r="349" spans="1:1">
      <c r="A349" s="511">
        <v>38910</v>
      </c>
    </row>
    <row r="350" spans="1:1">
      <c r="A350" s="512"/>
    </row>
    <row r="351" spans="1:1">
      <c r="A351" s="356"/>
    </row>
    <row r="352" spans="1:1">
      <c r="A352" s="356"/>
    </row>
    <row r="353" spans="1:1">
      <c r="A353" s="513" t="s">
        <v>492</v>
      </c>
    </row>
    <row r="354" spans="1:1">
      <c r="A354" s="513" t="s">
        <v>493</v>
      </c>
    </row>
    <row r="355" spans="1:1">
      <c r="A355" s="513" t="s">
        <v>494</v>
      </c>
    </row>
    <row r="356" spans="1:1">
      <c r="A356" s="513" t="s">
        <v>495</v>
      </c>
    </row>
    <row r="357" spans="1:1">
      <c r="A357" s="513" t="s">
        <v>496</v>
      </c>
    </row>
    <row r="358" spans="1:1">
      <c r="A358" s="356"/>
    </row>
    <row r="359" spans="1:1" ht="15.6">
      <c r="A359" s="514"/>
    </row>
    <row r="360" spans="1:1">
      <c r="A360" s="356"/>
    </row>
    <row r="361" spans="1:1">
      <c r="A361" s="515" t="s">
        <v>497</v>
      </c>
    </row>
    <row r="362" spans="1:1">
      <c r="A362" s="356"/>
    </row>
    <row r="363" spans="1:1">
      <c r="A363" s="515" t="s">
        <v>498</v>
      </c>
    </row>
    <row r="364" spans="1:1">
      <c r="A364" s="356"/>
    </row>
    <row r="365" spans="1:1">
      <c r="A365" s="515" t="s">
        <v>499</v>
      </c>
    </row>
    <row r="366" spans="1:1">
      <c r="A366" s="515" t="s">
        <v>500</v>
      </c>
    </row>
    <row r="367" spans="1:1">
      <c r="A367" s="356"/>
    </row>
    <row r="368" spans="1:1">
      <c r="A368" s="515" t="s">
        <v>501</v>
      </c>
    </row>
    <row r="369" spans="1:1">
      <c r="A369" s="356"/>
    </row>
    <row r="370" spans="1:1">
      <c r="A370" s="515" t="s">
        <v>502</v>
      </c>
    </row>
    <row r="371" spans="1:1">
      <c r="A371" s="356"/>
    </row>
    <row r="372" spans="1:1">
      <c r="A372" s="515" t="s">
        <v>503</v>
      </c>
    </row>
    <row r="373" spans="1:1">
      <c r="A373" s="356"/>
    </row>
    <row r="374" spans="1:1">
      <c r="A374" s="515" t="s">
        <v>504</v>
      </c>
    </row>
    <row r="375" spans="1:1">
      <c r="A375" s="356"/>
    </row>
    <row r="376" spans="1:1">
      <c r="A376" s="515" t="s">
        <v>505</v>
      </c>
    </row>
    <row r="377" spans="1:1">
      <c r="A377" s="356"/>
    </row>
    <row r="378" spans="1:1">
      <c r="A378" s="515" t="s">
        <v>506</v>
      </c>
    </row>
    <row r="379" spans="1:1">
      <c r="A379" s="356"/>
    </row>
    <row r="380" spans="1:1">
      <c r="A380" s="515" t="s">
        <v>507</v>
      </c>
    </row>
    <row r="381" spans="1:1">
      <c r="A381" s="356"/>
    </row>
    <row r="382" spans="1:1">
      <c r="A382" s="515" t="s">
        <v>508</v>
      </c>
    </row>
    <row r="383" spans="1:1">
      <c r="A383" s="356"/>
    </row>
    <row r="384" spans="1:1">
      <c r="A384" s="515" t="s">
        <v>509</v>
      </c>
    </row>
    <row r="385" spans="1:1">
      <c r="A385" s="515" t="s">
        <v>510</v>
      </c>
    </row>
    <row r="386" spans="1:1">
      <c r="A386" s="356"/>
    </row>
    <row r="387" spans="1:1">
      <c r="A387" s="515" t="s">
        <v>511</v>
      </c>
    </row>
    <row r="388" spans="1:1">
      <c r="A388" s="356"/>
    </row>
    <row r="389" spans="1:1">
      <c r="A389" s="515" t="s">
        <v>512</v>
      </c>
    </row>
    <row r="390" spans="1:1">
      <c r="A390" s="515" t="s">
        <v>513</v>
      </c>
    </row>
    <row r="391" spans="1:1">
      <c r="A391" s="515" t="s">
        <v>514</v>
      </c>
    </row>
    <row r="393" spans="1:1">
      <c r="A393" s="511">
        <v>39083</v>
      </c>
    </row>
    <row r="394" spans="1:1">
      <c r="A394" s="356" t="s">
        <v>124</v>
      </c>
    </row>
    <row r="395" spans="1:1">
      <c r="A395" s="516" t="s">
        <v>515</v>
      </c>
    </row>
    <row r="396" spans="1:1">
      <c r="A396" s="516" t="s">
        <v>516</v>
      </c>
    </row>
    <row r="397" spans="1:1">
      <c r="A397" s="516" t="s">
        <v>517</v>
      </c>
    </row>
    <row r="398" spans="1:1">
      <c r="A398" s="516" t="s">
        <v>518</v>
      </c>
    </row>
    <row r="399" spans="1:1">
      <c r="A399" s="516" t="s">
        <v>519</v>
      </c>
    </row>
    <row r="400" spans="1:1">
      <c r="A400" s="356"/>
    </row>
    <row r="401" spans="1:1">
      <c r="A401" s="517" t="s">
        <v>520</v>
      </c>
    </row>
    <row r="402" spans="1:1">
      <c r="A402" s="356"/>
    </row>
    <row r="403" spans="1:1">
      <c r="A403" s="517" t="s">
        <v>521</v>
      </c>
    </row>
    <row r="404" spans="1:1">
      <c r="A404" s="517" t="s">
        <v>522</v>
      </c>
    </row>
    <row r="405" spans="1:1">
      <c r="A405" s="356"/>
    </row>
    <row r="406" spans="1:1">
      <c r="A406" s="517" t="s">
        <v>523</v>
      </c>
    </row>
    <row r="407" spans="1:1">
      <c r="A407" s="356"/>
    </row>
    <row r="408" spans="1:1">
      <c r="A408" s="517" t="s">
        <v>489</v>
      </c>
    </row>
    <row r="409" spans="1:1">
      <c r="A409" s="356"/>
    </row>
    <row r="410" spans="1:1">
      <c r="A410" s="517" t="s">
        <v>490</v>
      </c>
    </row>
    <row r="411" spans="1:1">
      <c r="A411" s="356"/>
    </row>
    <row r="412" spans="1:1">
      <c r="A412" s="518" t="s">
        <v>124</v>
      </c>
    </row>
    <row r="413" spans="1:1">
      <c r="A413" s="519" t="s">
        <v>524</v>
      </c>
    </row>
    <row r="414" spans="1:1">
      <c r="A414" s="519" t="s">
        <v>526</v>
      </c>
    </row>
    <row r="415" spans="1:1">
      <c r="A415" s="519" t="s">
        <v>527</v>
      </c>
    </row>
    <row r="416" spans="1:1">
      <c r="A416" s="519" t="s">
        <v>528</v>
      </c>
    </row>
    <row r="417" spans="1:1">
      <c r="A417" s="356"/>
    </row>
    <row r="418" spans="1:1">
      <c r="A418" s="517" t="s">
        <v>172</v>
      </c>
    </row>
    <row r="419" spans="1:1">
      <c r="A419" s="356"/>
    </row>
    <row r="420" spans="1:1">
      <c r="A420" s="517" t="s">
        <v>529</v>
      </c>
    </row>
    <row r="421" spans="1:1">
      <c r="A421" s="356"/>
    </row>
    <row r="422" spans="1:1">
      <c r="A422" s="356"/>
    </row>
    <row r="423" spans="1:1">
      <c r="A423" s="515" t="s">
        <v>530</v>
      </c>
    </row>
    <row r="424" spans="1:1">
      <c r="A424" s="356"/>
    </row>
    <row r="425" spans="1:1">
      <c r="A425" s="515" t="s">
        <v>531</v>
      </c>
    </row>
    <row r="426" spans="1:1">
      <c r="A426" s="356"/>
    </row>
    <row r="427" spans="1:1">
      <c r="A427" s="515" t="s">
        <v>532</v>
      </c>
    </row>
    <row r="428" spans="1:1">
      <c r="A428" s="356"/>
    </row>
    <row r="429" spans="1:1">
      <c r="A429" s="515" t="s">
        <v>533</v>
      </c>
    </row>
    <row r="430" spans="1:1">
      <c r="A430" s="356"/>
    </row>
    <row r="431" spans="1:1">
      <c r="A431" s="515" t="s">
        <v>534</v>
      </c>
    </row>
    <row r="432" spans="1:1">
      <c r="A432" s="356"/>
    </row>
    <row r="433" spans="1:1">
      <c r="A433" s="515" t="s">
        <v>535</v>
      </c>
    </row>
    <row r="434" spans="1:1">
      <c r="A434" s="356"/>
    </row>
    <row r="435" spans="1:1">
      <c r="A435" s="515" t="s">
        <v>536</v>
      </c>
    </row>
    <row r="436" spans="1:1">
      <c r="A436" s="356"/>
    </row>
    <row r="437" spans="1:1">
      <c r="A437" s="517" t="s">
        <v>537</v>
      </c>
    </row>
    <row r="438" spans="1:1">
      <c r="A438" s="356"/>
    </row>
    <row r="439" spans="1:1">
      <c r="A439" s="517" t="s">
        <v>489</v>
      </c>
    </row>
    <row r="440" spans="1:1">
      <c r="A440" s="356"/>
    </row>
    <row r="441" spans="1:1">
      <c r="A441" s="517" t="s">
        <v>490</v>
      </c>
    </row>
    <row r="444" spans="1:1">
      <c r="A444" s="504">
        <v>39192</v>
      </c>
    </row>
    <row r="445" spans="1:1">
      <c r="A445" s="92" t="s">
        <v>287</v>
      </c>
    </row>
    <row r="446" spans="1:1">
      <c r="A446" s="92"/>
    </row>
    <row r="447" spans="1:1">
      <c r="A447" s="504">
        <v>39266</v>
      </c>
    </row>
    <row r="448" spans="1:1">
      <c r="A448" s="515" t="s">
        <v>485</v>
      </c>
    </row>
    <row r="449" spans="1:1">
      <c r="A449" s="356"/>
    </row>
    <row r="450" spans="1:1">
      <c r="A450" s="515" t="s">
        <v>460</v>
      </c>
    </row>
    <row r="451" spans="1:1">
      <c r="A451" s="356"/>
    </row>
    <row r="452" spans="1:1">
      <c r="A452" s="515" t="s">
        <v>461</v>
      </c>
    </row>
    <row r="453" spans="1:1">
      <c r="A453" s="356"/>
    </row>
    <row r="454" spans="1:1">
      <c r="A454" s="515" t="s">
        <v>462</v>
      </c>
    </row>
    <row r="455" spans="1:1">
      <c r="A455" s="356"/>
    </row>
    <row r="456" spans="1:1">
      <c r="A456" s="515" t="s">
        <v>463</v>
      </c>
    </row>
    <row r="457" spans="1:1">
      <c r="A457" s="356"/>
    </row>
    <row r="458" spans="1:1">
      <c r="A458" s="515" t="s">
        <v>508</v>
      </c>
    </row>
    <row r="459" spans="1:1">
      <c r="A459" s="356"/>
    </row>
    <row r="460" spans="1:1">
      <c r="A460" s="515" t="s">
        <v>509</v>
      </c>
    </row>
    <row r="461" spans="1:1">
      <c r="A461" s="515" t="s">
        <v>510</v>
      </c>
    </row>
    <row r="462" spans="1:1">
      <c r="A462" s="356"/>
    </row>
    <row r="463" spans="1:1">
      <c r="A463" s="515" t="s">
        <v>511</v>
      </c>
    </row>
    <row r="464" spans="1:1">
      <c r="A464" s="356"/>
    </row>
    <row r="465" spans="1:9">
      <c r="A465" s="515" t="s">
        <v>512</v>
      </c>
    </row>
    <row r="466" spans="1:9">
      <c r="A466" s="515" t="s">
        <v>513</v>
      </c>
    </row>
    <row r="467" spans="1:9" ht="26.4">
      <c r="A467" s="520" t="s">
        <v>514</v>
      </c>
      <c r="B467" s="521" t="s">
        <v>345</v>
      </c>
      <c r="C467" s="522" t="s">
        <v>346</v>
      </c>
      <c r="D467" s="523"/>
      <c r="E467" s="523"/>
      <c r="F467" s="524"/>
      <c r="G467" s="522" t="s">
        <v>347</v>
      </c>
      <c r="H467" s="523"/>
      <c r="I467" s="524"/>
    </row>
    <row r="468" spans="1:9">
      <c r="A468" s="525" t="s">
        <v>348</v>
      </c>
      <c r="B468" s="525" t="s">
        <v>349</v>
      </c>
      <c r="C468" s="526" t="s">
        <v>350</v>
      </c>
      <c r="D468" s="527" t="s">
        <v>351</v>
      </c>
      <c r="E468" s="527" t="s">
        <v>352</v>
      </c>
      <c r="F468" s="527" t="s">
        <v>353</v>
      </c>
      <c r="G468" s="528" t="s">
        <v>354</v>
      </c>
      <c r="H468" s="529"/>
      <c r="I468" s="530"/>
    </row>
    <row r="469" spans="1:9">
      <c r="A469" s="531"/>
      <c r="B469" s="531"/>
      <c r="C469" s="532" t="s">
        <v>355</v>
      </c>
      <c r="D469" s="533">
        <v>1317</v>
      </c>
      <c r="E469" s="533">
        <v>303.89999999999998</v>
      </c>
      <c r="F469" s="533">
        <v>60.78</v>
      </c>
      <c r="G469" s="534"/>
      <c r="H469" s="535"/>
      <c r="I469" s="536"/>
    </row>
    <row r="470" spans="1:9">
      <c r="A470" s="531"/>
      <c r="B470" s="531"/>
      <c r="C470" s="532" t="s">
        <v>356</v>
      </c>
      <c r="D470" s="533">
        <v>1119.45</v>
      </c>
      <c r="E470" s="533">
        <v>258.35000000000002</v>
      </c>
      <c r="F470" s="533">
        <v>51.67</v>
      </c>
      <c r="G470" s="534"/>
      <c r="H470" s="535"/>
      <c r="I470" s="536"/>
    </row>
    <row r="471" spans="1:9">
      <c r="A471" s="531"/>
      <c r="B471" s="531"/>
      <c r="C471" s="532" t="s">
        <v>357</v>
      </c>
      <c r="D471" s="533">
        <v>954.85</v>
      </c>
      <c r="E471" s="533">
        <v>220.35</v>
      </c>
      <c r="F471" s="533">
        <v>44.07</v>
      </c>
      <c r="G471" s="534"/>
      <c r="H471" s="535"/>
      <c r="I471" s="536"/>
    </row>
    <row r="472" spans="1:9">
      <c r="A472" s="531"/>
      <c r="B472" s="531"/>
      <c r="C472" s="532" t="s">
        <v>358</v>
      </c>
      <c r="D472" s="533">
        <v>809.95</v>
      </c>
      <c r="E472" s="533">
        <v>186.9</v>
      </c>
      <c r="F472" s="533">
        <v>37.380000000000003</v>
      </c>
      <c r="G472" s="534"/>
      <c r="H472" s="535"/>
      <c r="I472" s="536"/>
    </row>
    <row r="473" spans="1:9">
      <c r="A473" s="531"/>
      <c r="B473" s="531"/>
      <c r="C473" s="532" t="s">
        <v>359</v>
      </c>
      <c r="D473" s="533">
        <v>691.45</v>
      </c>
      <c r="E473" s="533">
        <v>159.55000000000001</v>
      </c>
      <c r="F473" s="533">
        <v>31.91</v>
      </c>
      <c r="G473" s="534"/>
      <c r="H473" s="535"/>
      <c r="I473" s="536"/>
    </row>
    <row r="474" spans="1:9">
      <c r="A474" s="531"/>
      <c r="B474" s="531"/>
      <c r="C474" s="532" t="s">
        <v>360</v>
      </c>
      <c r="D474" s="533">
        <v>599.25</v>
      </c>
      <c r="E474" s="533">
        <v>138.30000000000001</v>
      </c>
      <c r="F474" s="533">
        <v>27.66</v>
      </c>
      <c r="G474" s="534"/>
      <c r="H474" s="535"/>
      <c r="I474" s="536"/>
    </row>
    <row r="475" spans="1:9">
      <c r="A475" s="531"/>
      <c r="B475" s="531"/>
      <c r="C475" s="532" t="s">
        <v>361</v>
      </c>
      <c r="D475" s="533">
        <v>520.20000000000005</v>
      </c>
      <c r="E475" s="533">
        <v>120.05</v>
      </c>
      <c r="F475" s="533">
        <v>24.01</v>
      </c>
      <c r="G475" s="534"/>
      <c r="H475" s="535"/>
      <c r="I475" s="536"/>
    </row>
    <row r="476" spans="1:9">
      <c r="A476" s="531"/>
      <c r="B476" s="531"/>
      <c r="C476" s="532" t="s">
        <v>362</v>
      </c>
      <c r="D476" s="533">
        <v>454.35</v>
      </c>
      <c r="E476" s="533">
        <v>104.85</v>
      </c>
      <c r="F476" s="533">
        <v>20.97</v>
      </c>
      <c r="G476" s="534"/>
      <c r="H476" s="535"/>
      <c r="I476" s="536"/>
    </row>
    <row r="477" spans="1:9">
      <c r="A477" s="537"/>
      <c r="B477" s="537"/>
      <c r="C477" s="532" t="s">
        <v>363</v>
      </c>
      <c r="D477" s="533">
        <v>395.1</v>
      </c>
      <c r="E477" s="533">
        <v>91.2</v>
      </c>
      <c r="F477" s="533">
        <v>18.239999999999998</v>
      </c>
      <c r="G477" s="538"/>
      <c r="H477" s="539"/>
      <c r="I477" s="540"/>
    </row>
    <row r="478" spans="1:9" ht="92.4">
      <c r="A478" s="526" t="s">
        <v>364</v>
      </c>
      <c r="B478" s="526" t="s">
        <v>365</v>
      </c>
      <c r="C478" s="541">
        <v>174.64</v>
      </c>
      <c r="D478" s="542"/>
      <c r="E478" s="542"/>
      <c r="F478" s="543"/>
      <c r="G478" s="544"/>
      <c r="H478" s="545"/>
      <c r="I478" s="546"/>
    </row>
    <row r="479" spans="1:9" ht="39.6">
      <c r="A479" s="526" t="s">
        <v>366</v>
      </c>
      <c r="B479" s="526" t="s">
        <v>367</v>
      </c>
      <c r="C479" s="544" t="s">
        <v>368</v>
      </c>
      <c r="D479" s="545"/>
      <c r="E479" s="545"/>
      <c r="F479" s="546"/>
      <c r="G479" s="544" t="s">
        <v>369</v>
      </c>
      <c r="H479" s="545"/>
      <c r="I479" s="546"/>
    </row>
    <row r="480" spans="1:9" ht="13.95" customHeight="1">
      <c r="A480" s="525" t="s">
        <v>370</v>
      </c>
      <c r="B480" s="525" t="s">
        <v>371</v>
      </c>
      <c r="C480" s="547" t="s">
        <v>372</v>
      </c>
      <c r="D480" s="548"/>
      <c r="E480" s="547" t="s">
        <v>373</v>
      </c>
      <c r="F480" s="548"/>
      <c r="G480" s="528" t="s">
        <v>374</v>
      </c>
      <c r="H480" s="529"/>
      <c r="I480" s="530"/>
    </row>
    <row r="481" spans="1:146" s="106" customFormat="1" ht="13.05" customHeight="1">
      <c r="A481" s="531"/>
      <c r="B481" s="531"/>
      <c r="C481" s="544" t="s">
        <v>375</v>
      </c>
      <c r="D481" s="546"/>
      <c r="E481" s="544">
        <v>65.400000000000006</v>
      </c>
      <c r="F481" s="546"/>
      <c r="G481" s="534"/>
      <c r="H481" s="535"/>
      <c r="I481" s="536"/>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row>
    <row r="482" spans="1:146" ht="13.05" customHeight="1">
      <c r="A482" s="531"/>
      <c r="B482" s="531"/>
      <c r="C482" s="544" t="s">
        <v>356</v>
      </c>
      <c r="D482" s="546"/>
      <c r="E482" s="544">
        <v>55.59</v>
      </c>
      <c r="F482" s="546"/>
      <c r="G482" s="534"/>
      <c r="H482" s="535"/>
      <c r="I482" s="536"/>
    </row>
    <row r="483" spans="1:146" ht="13.05" customHeight="1">
      <c r="A483" s="531"/>
      <c r="B483" s="531"/>
      <c r="C483" s="544" t="s">
        <v>357</v>
      </c>
      <c r="D483" s="546"/>
      <c r="E483" s="544">
        <v>47.41</v>
      </c>
      <c r="F483" s="546"/>
      <c r="G483" s="534"/>
      <c r="H483" s="535"/>
      <c r="I483" s="536"/>
    </row>
    <row r="484" spans="1:146" ht="13.05" customHeight="1">
      <c r="A484" s="531"/>
      <c r="B484" s="531"/>
      <c r="C484" s="544" t="s">
        <v>358</v>
      </c>
      <c r="D484" s="546"/>
      <c r="E484" s="544">
        <v>40.22</v>
      </c>
      <c r="F484" s="546"/>
      <c r="G484" s="534"/>
      <c r="H484" s="535"/>
      <c r="I484" s="536"/>
    </row>
    <row r="485" spans="1:146" ht="13.05" customHeight="1">
      <c r="A485" s="531"/>
      <c r="B485" s="531"/>
      <c r="C485" s="544" t="s">
        <v>359</v>
      </c>
      <c r="D485" s="546"/>
      <c r="E485" s="544">
        <v>34.33</v>
      </c>
      <c r="F485" s="546"/>
      <c r="G485" s="534"/>
      <c r="H485" s="535"/>
      <c r="I485" s="536"/>
    </row>
    <row r="486" spans="1:146" ht="13.05" customHeight="1">
      <c r="A486" s="531"/>
      <c r="B486" s="531"/>
      <c r="C486" s="544" t="s">
        <v>360</v>
      </c>
      <c r="D486" s="546"/>
      <c r="E486" s="544">
        <v>29.76</v>
      </c>
      <c r="F486" s="546"/>
      <c r="G486" s="534"/>
      <c r="H486" s="535"/>
      <c r="I486" s="536"/>
    </row>
    <row r="487" spans="1:146" ht="13.05" customHeight="1">
      <c r="A487" s="531"/>
      <c r="B487" s="531"/>
      <c r="C487" s="544" t="s">
        <v>361</v>
      </c>
      <c r="D487" s="546"/>
      <c r="E487" s="544" t="s">
        <v>376</v>
      </c>
      <c r="F487" s="546"/>
      <c r="G487" s="534"/>
      <c r="H487" s="535"/>
      <c r="I487" s="536"/>
    </row>
    <row r="488" spans="1:146" ht="13.05" customHeight="1">
      <c r="A488" s="537"/>
      <c r="B488" s="537"/>
      <c r="C488" s="544" t="s">
        <v>362</v>
      </c>
      <c r="D488" s="546"/>
      <c r="E488" s="544" t="s">
        <v>376</v>
      </c>
      <c r="F488" s="546"/>
      <c r="G488" s="538"/>
      <c r="H488" s="539"/>
      <c r="I488" s="540"/>
    </row>
    <row r="489" spans="1:146" ht="51.6" customHeight="1">
      <c r="A489" s="525" t="s">
        <v>377</v>
      </c>
      <c r="B489" s="525" t="s">
        <v>378</v>
      </c>
      <c r="C489" s="547" t="s">
        <v>379</v>
      </c>
      <c r="D489" s="548"/>
      <c r="E489" s="547" t="s">
        <v>373</v>
      </c>
      <c r="F489" s="548"/>
      <c r="G489" s="528" t="s">
        <v>380</v>
      </c>
      <c r="H489" s="529"/>
      <c r="I489" s="530"/>
    </row>
    <row r="490" spans="1:146" ht="90.75" customHeight="1">
      <c r="A490" s="531"/>
      <c r="B490" s="531"/>
      <c r="C490" s="544" t="s">
        <v>375</v>
      </c>
      <c r="D490" s="546"/>
      <c r="E490" s="544">
        <v>60.55</v>
      </c>
      <c r="F490" s="546"/>
      <c r="G490" s="534" t="s">
        <v>381</v>
      </c>
      <c r="H490" s="535"/>
      <c r="I490" s="536"/>
    </row>
    <row r="491" spans="1:146" ht="13.05" customHeight="1">
      <c r="A491" s="531"/>
      <c r="B491" s="531"/>
      <c r="C491" s="544" t="s">
        <v>356</v>
      </c>
      <c r="D491" s="546"/>
      <c r="E491" s="544">
        <v>51.47</v>
      </c>
      <c r="F491" s="546"/>
      <c r="G491" s="549"/>
      <c r="H491" s="550"/>
      <c r="I491" s="551"/>
    </row>
    <row r="492" spans="1:146" ht="13.05" customHeight="1">
      <c r="A492" s="531"/>
      <c r="B492" s="531"/>
      <c r="C492" s="544" t="s">
        <v>357</v>
      </c>
      <c r="D492" s="546"/>
      <c r="E492" s="544">
        <v>43.9</v>
      </c>
      <c r="F492" s="546"/>
      <c r="G492" s="549"/>
      <c r="H492" s="550"/>
      <c r="I492" s="551"/>
    </row>
    <row r="493" spans="1:146" ht="13.05" customHeight="1">
      <c r="A493" s="531"/>
      <c r="B493" s="531"/>
      <c r="C493" s="544" t="s">
        <v>358</v>
      </c>
      <c r="D493" s="546"/>
      <c r="E493" s="544">
        <v>37.24</v>
      </c>
      <c r="F493" s="546"/>
      <c r="G493" s="549"/>
      <c r="H493" s="550"/>
      <c r="I493" s="551"/>
    </row>
    <row r="494" spans="1:146" ht="13.05" customHeight="1">
      <c r="A494" s="531"/>
      <c r="B494" s="531"/>
      <c r="C494" s="544" t="s">
        <v>359</v>
      </c>
      <c r="D494" s="546"/>
      <c r="E494" s="544">
        <v>31.79</v>
      </c>
      <c r="F494" s="546"/>
      <c r="G494" s="549"/>
      <c r="H494" s="550"/>
      <c r="I494" s="551"/>
    </row>
    <row r="495" spans="1:146" ht="13.05" customHeight="1">
      <c r="A495" s="531"/>
      <c r="B495" s="531"/>
      <c r="C495" s="544" t="s">
        <v>360</v>
      </c>
      <c r="D495" s="546"/>
      <c r="E495" s="544">
        <v>27.55</v>
      </c>
      <c r="F495" s="546"/>
      <c r="G495" s="552"/>
      <c r="H495" s="553"/>
      <c r="I495" s="554"/>
    </row>
    <row r="496" spans="1:146" ht="25.8" customHeight="1">
      <c r="A496" s="537"/>
      <c r="B496" s="537"/>
      <c r="C496" s="547" t="s">
        <v>382</v>
      </c>
      <c r="D496" s="555"/>
      <c r="E496" s="555"/>
      <c r="F496" s="548"/>
      <c r="G496" s="544" t="s">
        <v>383</v>
      </c>
      <c r="H496" s="545"/>
      <c r="I496" s="546"/>
    </row>
    <row r="497" spans="1:9" ht="39.6">
      <c r="A497" s="525" t="s">
        <v>384</v>
      </c>
      <c r="B497" s="556" t="s">
        <v>385</v>
      </c>
      <c r="C497" s="547" t="s">
        <v>387</v>
      </c>
      <c r="D497" s="555"/>
      <c r="E497" s="555"/>
      <c r="F497" s="548"/>
      <c r="G497" s="526" t="s">
        <v>388</v>
      </c>
      <c r="H497" s="526" t="s">
        <v>389</v>
      </c>
      <c r="I497" s="526" t="s">
        <v>390</v>
      </c>
    </row>
    <row r="498" spans="1:9" ht="171.6">
      <c r="A498" s="531"/>
      <c r="B498" s="557" t="s">
        <v>386</v>
      </c>
      <c r="C498" s="544" t="s">
        <v>391</v>
      </c>
      <c r="D498" s="546"/>
      <c r="E498" s="544">
        <v>46.53</v>
      </c>
      <c r="F498" s="546"/>
      <c r="G498" s="532" t="s">
        <v>392</v>
      </c>
      <c r="H498" s="532">
        <v>42.39</v>
      </c>
      <c r="I498" s="532">
        <v>4.1399999999999997</v>
      </c>
    </row>
    <row r="499" spans="1:9" ht="26.4">
      <c r="A499" s="531"/>
      <c r="B499" s="558"/>
      <c r="C499" s="544" t="s">
        <v>393</v>
      </c>
      <c r="D499" s="546"/>
      <c r="E499" s="544">
        <v>35.71</v>
      </c>
      <c r="F499" s="546"/>
      <c r="G499" s="532" t="s">
        <v>393</v>
      </c>
      <c r="H499" s="532">
        <v>35.590000000000003</v>
      </c>
      <c r="I499" s="532" t="s">
        <v>394</v>
      </c>
    </row>
    <row r="500" spans="1:9" ht="26.4">
      <c r="A500" s="537"/>
      <c r="B500" s="559"/>
      <c r="C500" s="544" t="s">
        <v>395</v>
      </c>
      <c r="D500" s="546"/>
      <c r="E500" s="544">
        <v>30.05</v>
      </c>
      <c r="F500" s="546"/>
      <c r="G500" s="532" t="s">
        <v>395</v>
      </c>
      <c r="H500" s="532">
        <v>30.35</v>
      </c>
      <c r="I500" s="532" t="s">
        <v>394</v>
      </c>
    </row>
    <row r="501" spans="1:9" ht="26.4">
      <c r="A501" s="525" t="s">
        <v>396</v>
      </c>
      <c r="B501" s="556" t="s">
        <v>397</v>
      </c>
      <c r="C501" s="547" t="s">
        <v>399</v>
      </c>
      <c r="D501" s="555"/>
      <c r="E501" s="555"/>
      <c r="F501" s="548"/>
      <c r="G501" s="528" t="s">
        <v>400</v>
      </c>
      <c r="H501" s="529"/>
      <c r="I501" s="530"/>
    </row>
    <row r="502" spans="1:9" ht="184.8">
      <c r="A502" s="531"/>
      <c r="B502" s="557" t="s">
        <v>398</v>
      </c>
      <c r="C502" s="544" t="s">
        <v>401</v>
      </c>
      <c r="D502" s="545"/>
      <c r="E502" s="545"/>
      <c r="F502" s="546"/>
      <c r="G502" s="534"/>
      <c r="H502" s="535"/>
      <c r="I502" s="536"/>
    </row>
    <row r="503" spans="1:9" ht="13.05" customHeight="1">
      <c r="A503" s="531"/>
      <c r="B503" s="558"/>
      <c r="C503" s="544" t="s">
        <v>402</v>
      </c>
      <c r="D503" s="545"/>
      <c r="E503" s="545"/>
      <c r="F503" s="546"/>
      <c r="G503" s="534"/>
      <c r="H503" s="535"/>
      <c r="I503" s="536"/>
    </row>
    <row r="504" spans="1:9" ht="13.05" customHeight="1">
      <c r="A504" s="537"/>
      <c r="B504" s="559"/>
      <c r="C504" s="544" t="s">
        <v>403</v>
      </c>
      <c r="D504" s="545"/>
      <c r="E504" s="545"/>
      <c r="F504" s="546"/>
      <c r="G504" s="538"/>
      <c r="H504" s="539"/>
      <c r="I504" s="540"/>
    </row>
    <row r="505" spans="1:9" ht="25.8" customHeight="1">
      <c r="A505" s="525" t="s">
        <v>404</v>
      </c>
      <c r="B505" s="525" t="s">
        <v>405</v>
      </c>
      <c r="C505" s="528" t="s">
        <v>406</v>
      </c>
      <c r="D505" s="529"/>
      <c r="E505" s="529"/>
      <c r="F505" s="530"/>
      <c r="G505" s="528" t="s">
        <v>407</v>
      </c>
      <c r="H505" s="529"/>
      <c r="I505" s="530"/>
    </row>
    <row r="506" spans="1:9" ht="25.8" customHeight="1">
      <c r="A506" s="531"/>
      <c r="B506" s="531"/>
      <c r="C506" s="534"/>
      <c r="D506" s="535"/>
      <c r="E506" s="535"/>
      <c r="F506" s="536"/>
      <c r="G506" s="534" t="s">
        <v>408</v>
      </c>
      <c r="H506" s="535"/>
      <c r="I506" s="536"/>
    </row>
    <row r="507" spans="1:9" ht="37.65" customHeight="1">
      <c r="A507" s="537"/>
      <c r="B507" s="537"/>
      <c r="C507" s="538"/>
      <c r="D507" s="539"/>
      <c r="E507" s="539"/>
      <c r="F507" s="540"/>
      <c r="G507" s="560" t="s">
        <v>409</v>
      </c>
      <c r="H507" s="561"/>
      <c r="I507" s="562"/>
    </row>
    <row r="508" spans="1:9" ht="25.8" customHeight="1">
      <c r="A508" s="525" t="s">
        <v>410</v>
      </c>
      <c r="B508" s="525" t="s">
        <v>411</v>
      </c>
      <c r="C508" s="528" t="s">
        <v>412</v>
      </c>
      <c r="D508" s="529"/>
      <c r="E508" s="529"/>
      <c r="F508" s="530"/>
      <c r="G508" s="528" t="s">
        <v>413</v>
      </c>
      <c r="H508" s="529"/>
      <c r="I508" s="530"/>
    </row>
    <row r="509" spans="1:9" ht="25.8" customHeight="1">
      <c r="A509" s="531"/>
      <c r="B509" s="531"/>
      <c r="C509" s="534"/>
      <c r="D509" s="535"/>
      <c r="E509" s="535"/>
      <c r="F509" s="536"/>
      <c r="G509" s="534" t="s">
        <v>414</v>
      </c>
      <c r="H509" s="535"/>
      <c r="I509" s="536"/>
    </row>
    <row r="510" spans="1:9" ht="38.85" customHeight="1">
      <c r="A510" s="537"/>
      <c r="B510" s="537"/>
      <c r="C510" s="538"/>
      <c r="D510" s="539"/>
      <c r="E510" s="539"/>
      <c r="F510" s="540"/>
      <c r="G510" s="538" t="s">
        <v>415</v>
      </c>
      <c r="H510" s="539"/>
      <c r="I510" s="540"/>
    </row>
    <row r="511" spans="1:9" ht="25.8" customHeight="1">
      <c r="A511" s="525" t="s">
        <v>416</v>
      </c>
      <c r="B511" s="525" t="s">
        <v>417</v>
      </c>
      <c r="C511" s="528" t="s">
        <v>418</v>
      </c>
      <c r="D511" s="529"/>
      <c r="E511" s="529"/>
      <c r="F511" s="530"/>
      <c r="G511" s="528" t="s">
        <v>419</v>
      </c>
      <c r="H511" s="529"/>
      <c r="I511" s="530"/>
    </row>
    <row r="512" spans="1:9" ht="13.05" customHeight="1">
      <c r="A512" s="537"/>
      <c r="B512" s="537"/>
      <c r="C512" s="538"/>
      <c r="D512" s="539"/>
      <c r="E512" s="539"/>
      <c r="F512" s="540"/>
      <c r="G512" s="538" t="s">
        <v>420</v>
      </c>
      <c r="H512" s="539"/>
      <c r="I512" s="540"/>
    </row>
    <row r="513" spans="1:9" ht="77.55" customHeight="1">
      <c r="A513" s="526" t="s">
        <v>421</v>
      </c>
      <c r="B513" s="526" t="s">
        <v>422</v>
      </c>
      <c r="C513" s="544" t="s">
        <v>423</v>
      </c>
      <c r="D513" s="545"/>
      <c r="E513" s="545"/>
      <c r="F513" s="546"/>
      <c r="G513" s="544" t="s">
        <v>424</v>
      </c>
      <c r="H513" s="545"/>
      <c r="I513" s="546"/>
    </row>
    <row r="514" spans="1:9" ht="25.8" customHeight="1">
      <c r="A514" s="525" t="s">
        <v>425</v>
      </c>
      <c r="B514" s="525" t="s">
        <v>426</v>
      </c>
      <c r="C514" s="556" t="s">
        <v>427</v>
      </c>
      <c r="D514" s="563">
        <v>17319</v>
      </c>
      <c r="E514" s="564" t="s">
        <v>429</v>
      </c>
      <c r="F514" s="564" t="s">
        <v>430</v>
      </c>
      <c r="G514" s="528" t="s">
        <v>431</v>
      </c>
      <c r="H514" s="529"/>
      <c r="I514" s="530"/>
    </row>
    <row r="515" spans="1:9" ht="25.8" customHeight="1">
      <c r="A515" s="531"/>
      <c r="B515" s="531"/>
      <c r="C515" s="565" t="s">
        <v>428</v>
      </c>
      <c r="D515" s="566"/>
      <c r="E515" s="567"/>
      <c r="F515" s="567"/>
      <c r="G515" s="534" t="s">
        <v>432</v>
      </c>
      <c r="H515" s="535"/>
      <c r="I515" s="536"/>
    </row>
    <row r="516" spans="1:9" ht="26.4">
      <c r="A516" s="531"/>
      <c r="B516" s="531"/>
      <c r="C516" s="526" t="s">
        <v>435</v>
      </c>
      <c r="D516" s="568">
        <v>13803</v>
      </c>
      <c r="E516" s="532" t="s">
        <v>436</v>
      </c>
      <c r="F516" s="532" t="s">
        <v>430</v>
      </c>
      <c r="G516" s="534" t="s">
        <v>433</v>
      </c>
      <c r="H516" s="535"/>
      <c r="I516" s="536"/>
    </row>
    <row r="517" spans="1:9">
      <c r="A517" s="531"/>
      <c r="B517" s="531"/>
      <c r="C517" s="556" t="s">
        <v>427</v>
      </c>
      <c r="D517" s="563">
        <v>21942</v>
      </c>
      <c r="E517" s="564" t="s">
        <v>438</v>
      </c>
      <c r="F517" s="564" t="s">
        <v>439</v>
      </c>
      <c r="G517" s="534" t="s">
        <v>434</v>
      </c>
      <c r="H517" s="535"/>
      <c r="I517" s="536"/>
    </row>
    <row r="518" spans="1:9">
      <c r="A518" s="531"/>
      <c r="B518" s="531"/>
      <c r="C518" s="565" t="s">
        <v>437</v>
      </c>
      <c r="D518" s="566"/>
      <c r="E518" s="567"/>
      <c r="F518" s="567"/>
      <c r="G518" s="549"/>
      <c r="H518" s="550"/>
      <c r="I518" s="551"/>
    </row>
    <row r="519" spans="1:9">
      <c r="A519" s="531"/>
      <c r="B519" s="537"/>
      <c r="C519" s="532"/>
      <c r="D519" s="532" t="s">
        <v>440</v>
      </c>
      <c r="E519" s="532" t="s">
        <v>441</v>
      </c>
      <c r="F519" s="532" t="s">
        <v>439</v>
      </c>
      <c r="G519" s="549"/>
      <c r="H519" s="550"/>
      <c r="I519" s="551"/>
    </row>
    <row r="520" spans="1:9" ht="66">
      <c r="A520" s="537"/>
      <c r="B520" s="526" t="s">
        <v>442</v>
      </c>
      <c r="C520" s="569">
        <v>31122</v>
      </c>
      <c r="D520" s="570"/>
      <c r="E520" s="570"/>
      <c r="F520" s="571"/>
      <c r="G520" s="552"/>
      <c r="H520" s="553"/>
      <c r="I520" s="554"/>
    </row>
    <row r="521" spans="1:9" ht="55.05" customHeight="1">
      <c r="A521" s="525" t="s">
        <v>443</v>
      </c>
      <c r="B521" s="525" t="s">
        <v>444</v>
      </c>
      <c r="C521" s="528" t="s">
        <v>445</v>
      </c>
      <c r="D521" s="529"/>
      <c r="E521" s="529"/>
      <c r="F521" s="530"/>
      <c r="G521" s="528" t="s">
        <v>448</v>
      </c>
      <c r="H521" s="529"/>
      <c r="I521" s="530"/>
    </row>
    <row r="522" spans="1:9" ht="25.8" customHeight="1">
      <c r="A522" s="537"/>
      <c r="B522" s="537"/>
      <c r="C522" s="572" t="s">
        <v>447</v>
      </c>
      <c r="D522" s="573"/>
      <c r="E522" s="573"/>
      <c r="F522" s="574"/>
      <c r="G522" s="572" t="s">
        <v>449</v>
      </c>
      <c r="H522" s="573"/>
      <c r="I522" s="574"/>
    </row>
    <row r="523" spans="1:9" ht="26.4">
      <c r="A523" s="525" t="s">
        <v>450</v>
      </c>
      <c r="B523" s="556" t="s">
        <v>451</v>
      </c>
      <c r="C523" s="575">
        <v>0.12</v>
      </c>
      <c r="D523" s="576"/>
      <c r="E523" s="576"/>
      <c r="F523" s="577"/>
      <c r="G523" s="528" t="s">
        <v>454</v>
      </c>
      <c r="H523" s="529"/>
      <c r="I523" s="530"/>
    </row>
    <row r="524" spans="1:9" ht="26.4">
      <c r="A524" s="531"/>
      <c r="B524" s="578" t="s">
        <v>452</v>
      </c>
      <c r="C524" s="579">
        <v>1.2500000000000001E-2</v>
      </c>
      <c r="D524" s="580"/>
      <c r="E524" s="580"/>
      <c r="F524" s="581"/>
      <c r="G524" s="534"/>
      <c r="H524" s="535"/>
      <c r="I524" s="536"/>
    </row>
    <row r="525" spans="1:9" ht="26.4">
      <c r="A525" s="537"/>
      <c r="B525" s="565" t="s">
        <v>453</v>
      </c>
      <c r="C525" s="582">
        <v>0.17899999999999999</v>
      </c>
      <c r="D525" s="583"/>
      <c r="E525" s="583"/>
      <c r="F525" s="584"/>
      <c r="G525" s="538"/>
      <c r="H525" s="539"/>
      <c r="I525" s="540"/>
    </row>
    <row r="526" spans="1:9" ht="39.6">
      <c r="A526" s="525" t="s">
        <v>455</v>
      </c>
      <c r="B526" s="556" t="s">
        <v>456</v>
      </c>
      <c r="C526" s="528" t="s">
        <v>458</v>
      </c>
      <c r="D526" s="529"/>
      <c r="E526" s="529"/>
      <c r="F526" s="530"/>
      <c r="G526" s="528" t="s">
        <v>459</v>
      </c>
      <c r="H526" s="529"/>
      <c r="I526" s="530"/>
    </row>
    <row r="527" spans="1:9" ht="105.6">
      <c r="A527" s="537"/>
      <c r="B527" s="585" t="s">
        <v>457</v>
      </c>
      <c r="C527" s="538"/>
      <c r="D527" s="539"/>
      <c r="E527" s="539"/>
      <c r="F527" s="540"/>
      <c r="G527" s="538"/>
      <c r="H527" s="539"/>
      <c r="I527" s="540"/>
    </row>
    <row r="528" spans="1:9">
      <c r="A528" s="586"/>
      <c r="B528" s="356"/>
      <c r="C528" s="356"/>
      <c r="D528" s="356"/>
      <c r="E528" s="356"/>
      <c r="F528" s="356"/>
      <c r="G528" s="356"/>
      <c r="H528" s="356"/>
      <c r="I528" s="356"/>
    </row>
    <row r="529" spans="1:9">
      <c r="A529" s="587">
        <v>39447</v>
      </c>
      <c r="B529" s="356"/>
      <c r="C529" s="356"/>
      <c r="D529" s="356"/>
      <c r="E529" s="356"/>
      <c r="F529" s="356"/>
      <c r="G529" s="356"/>
      <c r="H529" s="356"/>
      <c r="I529" s="356"/>
    </row>
    <row r="530" spans="1:9">
      <c r="A530" s="1" t="s">
        <v>464</v>
      </c>
    </row>
    <row r="531" spans="1:9">
      <c r="A531" s="1" t="s">
        <v>465</v>
      </c>
    </row>
    <row r="532" spans="1:9">
      <c r="A532" s="1" t="s">
        <v>466</v>
      </c>
    </row>
    <row r="534" spans="1:9">
      <c r="A534" s="513" t="s">
        <v>492</v>
      </c>
    </row>
    <row r="535" spans="1:9">
      <c r="A535" s="513" t="s">
        <v>7</v>
      </c>
    </row>
    <row r="536" spans="1:9">
      <c r="A536" s="513" t="s">
        <v>494</v>
      </c>
    </row>
    <row r="537" spans="1:9">
      <c r="A537" s="513" t="s">
        <v>8</v>
      </c>
    </row>
    <row r="538" spans="1:9">
      <c r="A538" s="513" t="s">
        <v>9</v>
      </c>
    </row>
    <row r="539" spans="1:9" ht="15.6">
      <c r="A539" s="514"/>
    </row>
    <row r="540" spans="1:9">
      <c r="A540" s="356"/>
    </row>
    <row r="541" spans="1:9">
      <c r="A541" s="515" t="s">
        <v>485</v>
      </c>
    </row>
    <row r="542" spans="1:9">
      <c r="A542" s="356"/>
    </row>
    <row r="543" spans="1:9">
      <c r="A543" s="515" t="s">
        <v>10</v>
      </c>
    </row>
    <row r="544" spans="1:9">
      <c r="A544" s="356"/>
    </row>
    <row r="545" spans="1:4">
      <c r="A545" s="515" t="s">
        <v>11</v>
      </c>
    </row>
    <row r="546" spans="1:4">
      <c r="A546" s="515" t="s">
        <v>12</v>
      </c>
    </row>
    <row r="547" spans="1:4">
      <c r="A547" s="356"/>
    </row>
    <row r="548" spans="1:4" ht="15.6">
      <c r="A548" s="588" t="s">
        <v>13</v>
      </c>
      <c r="C548" s="1">
        <v>8.4293000000000007E-2</v>
      </c>
    </row>
    <row r="549" spans="1:4" ht="15.6">
      <c r="A549" s="588" t="s">
        <v>14</v>
      </c>
      <c r="C549" s="1">
        <v>0.36027500000000001</v>
      </c>
    </row>
    <row r="550" spans="1:4" ht="15.6">
      <c r="A550" s="588" t="s">
        <v>15</v>
      </c>
    </row>
    <row r="551" spans="1:4" ht="15.6">
      <c r="A551" s="588" t="s">
        <v>16</v>
      </c>
    </row>
    <row r="552" spans="1:4">
      <c r="A552" s="588" t="s">
        <v>17</v>
      </c>
    </row>
    <row r="553" spans="1:4">
      <c r="A553" s="356"/>
    </row>
    <row r="554" spans="1:4">
      <c r="A554" s="515" t="s">
        <v>18</v>
      </c>
    </row>
    <row r="555" spans="1:4">
      <c r="A555" s="356"/>
    </row>
    <row r="556" spans="1:4">
      <c r="A556" s="515" t="s">
        <v>19</v>
      </c>
    </row>
    <row r="557" spans="1:4">
      <c r="A557" s="515" t="s">
        <v>20</v>
      </c>
      <c r="D557" s="1">
        <v>66.290000000000006</v>
      </c>
    </row>
    <row r="558" spans="1:4">
      <c r="A558" s="356"/>
    </row>
    <row r="559" spans="1:4">
      <c r="A559" s="515" t="s">
        <v>508</v>
      </c>
    </row>
    <row r="560" spans="1:4">
      <c r="A560" s="356"/>
    </row>
    <row r="561" spans="1:1">
      <c r="A561" s="515" t="s">
        <v>509</v>
      </c>
    </row>
    <row r="562" spans="1:1">
      <c r="A562" s="515" t="s">
        <v>510</v>
      </c>
    </row>
    <row r="563" spans="1:1">
      <c r="A563" s="356"/>
    </row>
    <row r="564" spans="1:1">
      <c r="A564" s="515" t="s">
        <v>511</v>
      </c>
    </row>
    <row r="565" spans="1:1">
      <c r="A565" s="356"/>
    </row>
    <row r="566" spans="1:1">
      <c r="A566" s="515" t="s">
        <v>512</v>
      </c>
    </row>
    <row r="567" spans="1:1">
      <c r="A567" s="515" t="s">
        <v>513</v>
      </c>
    </row>
    <row r="568" spans="1:1">
      <c r="A568" s="515" t="s">
        <v>514</v>
      </c>
    </row>
    <row r="570" spans="1:1">
      <c r="A570" s="504">
        <v>39638</v>
      </c>
    </row>
    <row r="571" spans="1:1">
      <c r="A571" s="513" t="s">
        <v>126</v>
      </c>
    </row>
    <row r="572" spans="1:1">
      <c r="A572" s="513" t="s">
        <v>127</v>
      </c>
    </row>
    <row r="573" spans="1:1">
      <c r="A573" s="513" t="s">
        <v>128</v>
      </c>
    </row>
    <row r="574" spans="1:1">
      <c r="A574" s="513" t="s">
        <v>129</v>
      </c>
    </row>
    <row r="575" spans="1:1">
      <c r="A575" s="513" t="s">
        <v>130</v>
      </c>
    </row>
    <row r="576" spans="1:1">
      <c r="A576" s="356"/>
    </row>
    <row r="577" spans="1:1">
      <c r="A577" s="589" t="s">
        <v>131</v>
      </c>
    </row>
    <row r="578" spans="1:1">
      <c r="A578" s="356"/>
    </row>
    <row r="579" spans="1:1" ht="15.6">
      <c r="A579" s="514"/>
    </row>
    <row r="580" spans="1:1">
      <c r="A580" s="356"/>
    </row>
    <row r="581" spans="1:1">
      <c r="A581" s="515" t="s">
        <v>132</v>
      </c>
    </row>
    <row r="582" spans="1:1">
      <c r="A582" s="515" t="s">
        <v>133</v>
      </c>
    </row>
    <row r="583" spans="1:1">
      <c r="A583" s="515" t="s">
        <v>134</v>
      </c>
    </row>
    <row r="584" spans="1:1">
      <c r="A584" s="356"/>
    </row>
    <row r="585" spans="1:1">
      <c r="A585" s="515" t="s">
        <v>135</v>
      </c>
    </row>
    <row r="586" spans="1:1">
      <c r="A586" s="356"/>
    </row>
    <row r="587" spans="1:1">
      <c r="A587" s="515" t="s">
        <v>136</v>
      </c>
    </row>
    <row r="588" spans="1:1">
      <c r="A588" s="356"/>
    </row>
    <row r="589" spans="1:1">
      <c r="A589" s="515" t="s">
        <v>137</v>
      </c>
    </row>
    <row r="590" spans="1:1">
      <c r="A590" s="356"/>
    </row>
    <row r="591" spans="1:1">
      <c r="A591" s="515" t="s">
        <v>138</v>
      </c>
    </row>
    <row r="592" spans="1:1">
      <c r="A592" s="356"/>
    </row>
    <row r="593" spans="1:8">
      <c r="A593" s="515" t="s">
        <v>139</v>
      </c>
    </row>
    <row r="594" spans="1:8">
      <c r="A594" s="356"/>
    </row>
    <row r="595" spans="1:8">
      <c r="A595" s="515" t="s">
        <v>143</v>
      </c>
    </row>
    <row r="596" spans="1:8">
      <c r="A596" s="515" t="s">
        <v>144</v>
      </c>
    </row>
    <row r="597" spans="1:8">
      <c r="A597" s="356"/>
    </row>
    <row r="598" spans="1:8">
      <c r="A598" s="515" t="s">
        <v>145</v>
      </c>
    </row>
    <row r="600" spans="1:8" ht="16.2">
      <c r="A600" s="590" t="s">
        <v>146</v>
      </c>
      <c r="B600" s="356"/>
      <c r="C600" s="356"/>
      <c r="D600" s="356"/>
      <c r="E600" s="356"/>
      <c r="F600" s="356"/>
      <c r="G600" s="356"/>
      <c r="H600" s="356"/>
    </row>
    <row r="601" spans="1:8">
      <c r="A601" s="515"/>
      <c r="B601" s="356"/>
      <c r="C601" s="356"/>
      <c r="D601" s="356"/>
      <c r="E601" s="356"/>
      <c r="F601" s="356"/>
      <c r="G601" s="356"/>
      <c r="H601" s="356"/>
    </row>
    <row r="602" spans="1:8">
      <c r="A602" s="515"/>
      <c r="B602" s="356"/>
      <c r="C602" s="356"/>
      <c r="D602" s="356"/>
      <c r="E602" s="356"/>
      <c r="F602" s="356"/>
      <c r="G602" s="356"/>
      <c r="H602" s="356"/>
    </row>
    <row r="603" spans="1:8">
      <c r="A603" s="515" t="s">
        <v>147</v>
      </c>
      <c r="B603" s="356"/>
      <c r="C603" s="591">
        <v>1.6199999999999999E-2</v>
      </c>
      <c r="D603" s="356"/>
      <c r="E603" s="356"/>
      <c r="F603" s="356"/>
      <c r="G603" s="356"/>
      <c r="H603" s="356"/>
    </row>
    <row r="604" spans="1:8">
      <c r="A604" s="515" t="s">
        <v>148</v>
      </c>
      <c r="B604" s="356"/>
      <c r="C604" s="592">
        <v>179.9</v>
      </c>
      <c r="D604" s="356"/>
      <c r="E604" s="356"/>
      <c r="F604" s="356"/>
      <c r="G604" s="356"/>
      <c r="H604" s="356"/>
    </row>
    <row r="605" spans="1:8">
      <c r="A605" s="515" t="s">
        <v>149</v>
      </c>
      <c r="B605" s="592">
        <v>177.03</v>
      </c>
      <c r="C605" s="356"/>
      <c r="D605" s="356"/>
      <c r="E605" s="356"/>
      <c r="F605" s="356"/>
      <c r="G605" s="356"/>
      <c r="H605" s="356"/>
    </row>
    <row r="606" spans="1:8">
      <c r="A606" s="515"/>
      <c r="B606" s="356"/>
      <c r="C606" s="356"/>
      <c r="D606" s="356"/>
      <c r="E606" s="356"/>
      <c r="F606" s="356"/>
      <c r="G606" s="356"/>
      <c r="H606" s="356"/>
    </row>
    <row r="607" spans="1:8">
      <c r="A607" s="515" t="s">
        <v>150</v>
      </c>
      <c r="B607" s="592">
        <v>46204.83</v>
      </c>
      <c r="C607" s="356"/>
      <c r="D607" s="356"/>
      <c r="E607" s="356"/>
      <c r="F607" s="356"/>
      <c r="G607" s="356"/>
      <c r="H607" s="356"/>
    </row>
    <row r="608" spans="1:8">
      <c r="A608" s="515" t="s">
        <v>151</v>
      </c>
      <c r="B608" s="356"/>
      <c r="C608" s="356"/>
      <c r="D608" s="356"/>
      <c r="E608" s="356"/>
      <c r="F608" s="356"/>
      <c r="G608" s="356"/>
      <c r="H608" s="356"/>
    </row>
    <row r="609" spans="1:8">
      <c r="A609" s="515"/>
      <c r="B609" s="356"/>
      <c r="C609" s="356"/>
      <c r="D609" s="356"/>
      <c r="E609" s="356"/>
      <c r="F609" s="356"/>
      <c r="G609" s="356"/>
      <c r="H609" s="356"/>
    </row>
    <row r="610" spans="1:8">
      <c r="A610" s="515"/>
      <c r="B610" s="356"/>
      <c r="C610" s="356"/>
      <c r="D610" s="356"/>
      <c r="E610" s="356"/>
      <c r="F610" s="356"/>
      <c r="G610" s="356"/>
      <c r="H610" s="356"/>
    </row>
    <row r="611" spans="1:8">
      <c r="A611" s="515" t="s">
        <v>152</v>
      </c>
      <c r="B611" s="356"/>
      <c r="C611" s="515" t="s">
        <v>153</v>
      </c>
      <c r="D611" s="515" t="s">
        <v>154</v>
      </c>
      <c r="E611" s="356"/>
      <c r="F611" s="356"/>
      <c r="G611" s="356"/>
      <c r="H611" s="356"/>
    </row>
    <row r="612" spans="1:8">
      <c r="A612" s="593"/>
      <c r="B612" s="356"/>
      <c r="C612" s="356"/>
      <c r="D612" s="356"/>
      <c r="E612" s="356"/>
      <c r="F612" s="356"/>
      <c r="G612" s="356"/>
      <c r="H612" s="356"/>
    </row>
    <row r="613" spans="1:8">
      <c r="A613" s="515" t="s">
        <v>355</v>
      </c>
      <c r="B613" s="592">
        <v>1356.6</v>
      </c>
      <c r="C613" s="515" t="s">
        <v>155</v>
      </c>
      <c r="D613" s="592">
        <v>62.37</v>
      </c>
      <c r="E613" s="356"/>
      <c r="F613" s="356"/>
      <c r="G613" s="356"/>
      <c r="H613" s="356"/>
    </row>
    <row r="614" spans="1:8">
      <c r="A614" s="515" t="s">
        <v>356</v>
      </c>
      <c r="B614" s="592">
        <v>1153.0999999999999</v>
      </c>
      <c r="C614" s="515" t="s">
        <v>155</v>
      </c>
      <c r="D614" s="592">
        <v>53.02</v>
      </c>
      <c r="E614" s="356"/>
      <c r="F614" s="356"/>
      <c r="G614" s="356"/>
      <c r="H614" s="356"/>
    </row>
    <row r="615" spans="1:8">
      <c r="A615" s="515" t="s">
        <v>357</v>
      </c>
      <c r="B615" s="592">
        <v>983.55</v>
      </c>
      <c r="C615" s="515" t="s">
        <v>155</v>
      </c>
      <c r="D615" s="592">
        <v>45.22</v>
      </c>
      <c r="E615" s="356"/>
      <c r="F615" s="356"/>
      <c r="G615" s="356"/>
      <c r="H615" s="356"/>
    </row>
    <row r="616" spans="1:8">
      <c r="A616" s="515" t="s">
        <v>358</v>
      </c>
      <c r="B616" s="592">
        <v>834.3</v>
      </c>
      <c r="C616" s="515" t="s">
        <v>155</v>
      </c>
      <c r="D616" s="592">
        <v>38.36</v>
      </c>
      <c r="E616" s="356"/>
      <c r="F616" s="356"/>
      <c r="G616" s="356"/>
      <c r="H616" s="356"/>
    </row>
    <row r="617" spans="1:8">
      <c r="A617" s="515" t="s">
        <v>359</v>
      </c>
      <c r="B617" s="592">
        <v>712.2</v>
      </c>
      <c r="C617" s="515" t="s">
        <v>155</v>
      </c>
      <c r="D617" s="592">
        <v>32.74</v>
      </c>
      <c r="E617" s="356"/>
      <c r="F617" s="356"/>
      <c r="G617" s="356"/>
      <c r="H617" s="356"/>
    </row>
    <row r="618" spans="1:8">
      <c r="A618" s="515" t="s">
        <v>360</v>
      </c>
      <c r="B618" s="592">
        <v>617.25</v>
      </c>
      <c r="C618" s="515" t="s">
        <v>155</v>
      </c>
      <c r="D618" s="592">
        <v>28.38</v>
      </c>
      <c r="E618" s="356"/>
      <c r="F618" s="356"/>
      <c r="G618" s="356"/>
      <c r="H618" s="356"/>
    </row>
    <row r="619" spans="1:8">
      <c r="A619" s="515" t="s">
        <v>361</v>
      </c>
      <c r="B619" s="592">
        <v>535.85</v>
      </c>
      <c r="C619" s="515" t="s">
        <v>155</v>
      </c>
      <c r="D619" s="592">
        <v>24.64</v>
      </c>
      <c r="E619" s="356"/>
      <c r="F619" s="356"/>
      <c r="G619" s="356"/>
      <c r="H619" s="356"/>
    </row>
    <row r="620" spans="1:8">
      <c r="A620" s="515" t="s">
        <v>362</v>
      </c>
      <c r="B620" s="592">
        <v>468.05</v>
      </c>
      <c r="C620" s="515" t="s">
        <v>155</v>
      </c>
      <c r="D620" s="592">
        <v>21.52</v>
      </c>
      <c r="E620" s="356"/>
      <c r="F620" s="356"/>
      <c r="G620" s="356"/>
      <c r="H620" s="356"/>
    </row>
    <row r="621" spans="1:8">
      <c r="A621" s="515" t="s">
        <v>363</v>
      </c>
      <c r="B621" s="592">
        <v>407</v>
      </c>
      <c r="C621" s="515" t="s">
        <v>155</v>
      </c>
      <c r="D621" s="592">
        <v>18.71</v>
      </c>
      <c r="E621" s="356"/>
      <c r="F621" s="356"/>
      <c r="G621" s="356"/>
      <c r="H621" s="356"/>
    </row>
    <row r="622" spans="1:8">
      <c r="A622" s="515"/>
      <c r="B622" s="356"/>
      <c r="C622" s="356"/>
      <c r="D622" s="356"/>
      <c r="E622" s="356"/>
      <c r="F622" s="356"/>
      <c r="G622" s="356"/>
      <c r="H622" s="356"/>
    </row>
    <row r="623" spans="1:8">
      <c r="A623" s="515"/>
      <c r="B623" s="356"/>
      <c r="C623" s="356"/>
      <c r="D623" s="356"/>
      <c r="E623" s="356"/>
      <c r="F623" s="356"/>
      <c r="G623" s="356"/>
      <c r="H623" s="356"/>
    </row>
    <row r="624" spans="1:8">
      <c r="A624" s="515" t="s">
        <v>156</v>
      </c>
      <c r="B624" s="356"/>
      <c r="C624" s="356"/>
      <c r="D624" s="356"/>
      <c r="E624" s="356"/>
      <c r="F624" s="356"/>
      <c r="G624" s="356"/>
      <c r="H624" s="356"/>
    </row>
    <row r="625" spans="1:8">
      <c r="A625" s="515" t="s">
        <v>157</v>
      </c>
      <c r="B625" s="592">
        <v>30.99</v>
      </c>
      <c r="C625" s="356"/>
      <c r="D625" s="356"/>
      <c r="E625" s="356"/>
      <c r="F625" s="356"/>
      <c r="G625" s="356"/>
      <c r="H625" s="356"/>
    </row>
    <row r="626" spans="1:8">
      <c r="A626" s="515" t="s">
        <v>158</v>
      </c>
      <c r="B626" s="592">
        <v>36.92</v>
      </c>
      <c r="C626" s="356"/>
      <c r="D626" s="356"/>
      <c r="E626" s="356"/>
      <c r="F626" s="356"/>
      <c r="G626" s="356"/>
      <c r="H626" s="356"/>
    </row>
    <row r="627" spans="1:8">
      <c r="A627" s="515" t="s">
        <v>159</v>
      </c>
      <c r="B627" s="592">
        <v>47.76</v>
      </c>
      <c r="C627" s="356"/>
      <c r="D627" s="356"/>
      <c r="E627" s="356"/>
      <c r="F627" s="356"/>
      <c r="G627" s="356"/>
      <c r="H627" s="356"/>
    </row>
    <row r="628" spans="1:8">
      <c r="A628" s="515"/>
      <c r="B628" s="356"/>
      <c r="C628" s="356"/>
      <c r="D628" s="356"/>
      <c r="E628" s="356"/>
      <c r="F628" s="356"/>
      <c r="G628" s="356"/>
      <c r="H628" s="356"/>
    </row>
    <row r="629" spans="1:8">
      <c r="A629" s="515"/>
      <c r="B629" s="356"/>
      <c r="C629" s="356"/>
      <c r="D629" s="356"/>
      <c r="E629" s="356"/>
      <c r="F629" s="356"/>
      <c r="G629" s="356"/>
      <c r="H629" s="356"/>
    </row>
    <row r="630" spans="1:8">
      <c r="A630" s="515" t="s">
        <v>160</v>
      </c>
      <c r="B630" s="356"/>
      <c r="C630" s="356"/>
      <c r="D630" s="356"/>
      <c r="E630" s="356"/>
      <c r="F630" s="356"/>
      <c r="G630" s="356"/>
      <c r="H630" s="356"/>
    </row>
    <row r="631" spans="1:8">
      <c r="A631" s="515"/>
      <c r="B631" s="356"/>
      <c r="C631" s="356"/>
      <c r="D631" s="356"/>
      <c r="E631" s="356"/>
      <c r="F631" s="356"/>
      <c r="G631" s="356"/>
      <c r="H631" s="356"/>
    </row>
    <row r="632" spans="1:8">
      <c r="A632" s="515" t="s">
        <v>161</v>
      </c>
      <c r="B632" s="356"/>
      <c r="C632" s="356"/>
      <c r="D632" s="356"/>
      <c r="E632" s="592">
        <v>62.37</v>
      </c>
      <c r="F632" s="356"/>
      <c r="G632" s="356"/>
      <c r="H632" s="356"/>
    </row>
    <row r="633" spans="1:8">
      <c r="A633" s="515" t="s">
        <v>162</v>
      </c>
      <c r="B633" s="356"/>
      <c r="C633" s="592">
        <v>56.63</v>
      </c>
      <c r="D633" s="356"/>
      <c r="E633" s="356"/>
      <c r="F633" s="356"/>
      <c r="G633" s="356"/>
      <c r="H633" s="356"/>
    </row>
    <row r="634" spans="1:8">
      <c r="A634" s="515" t="s">
        <v>163</v>
      </c>
      <c r="B634" s="592">
        <v>47.76</v>
      </c>
      <c r="C634" s="356"/>
      <c r="D634" s="356"/>
      <c r="E634" s="356"/>
      <c r="F634" s="356"/>
      <c r="G634" s="356"/>
      <c r="H634" s="356"/>
    </row>
    <row r="635" spans="1:8">
      <c r="A635" s="356"/>
      <c r="B635" s="356"/>
      <c r="C635" s="356"/>
      <c r="D635" s="356"/>
      <c r="E635" s="515" t="s">
        <v>164</v>
      </c>
      <c r="F635" s="356"/>
      <c r="G635" s="356"/>
      <c r="H635" s="592">
        <v>36.92</v>
      </c>
    </row>
    <row r="636" spans="1:8">
      <c r="A636" s="356"/>
      <c r="B636" s="356"/>
      <c r="C636" s="356"/>
      <c r="D636" s="356"/>
      <c r="E636" s="515" t="s">
        <v>165</v>
      </c>
      <c r="F636" s="356"/>
      <c r="G636" s="356"/>
      <c r="H636" s="592">
        <v>30.99</v>
      </c>
    </row>
    <row r="637" spans="1:8">
      <c r="A637" s="356"/>
      <c r="B637" s="356"/>
      <c r="C637" s="356"/>
      <c r="D637" s="356"/>
      <c r="E637" s="515" t="s">
        <v>166</v>
      </c>
      <c r="F637" s="356"/>
      <c r="G637" s="356"/>
      <c r="H637" s="592">
        <v>25.92</v>
      </c>
    </row>
    <row r="638" spans="1:8">
      <c r="A638" s="356"/>
      <c r="B638" s="356"/>
      <c r="C638" s="356"/>
      <c r="D638" s="356"/>
      <c r="E638" s="515" t="s">
        <v>167</v>
      </c>
      <c r="F638" s="356"/>
      <c r="G638" s="356"/>
      <c r="H638" s="592">
        <v>21.83</v>
      </c>
    </row>
    <row r="639" spans="1:8">
      <c r="A639" s="356"/>
      <c r="B639" s="356"/>
      <c r="C639" s="356"/>
      <c r="D639" s="356"/>
      <c r="E639" s="515" t="s">
        <v>168</v>
      </c>
      <c r="F639" s="356"/>
      <c r="G639" s="356"/>
      <c r="H639" s="592">
        <v>19.18</v>
      </c>
    </row>
    <row r="643" spans="1:3">
      <c r="A643" s="504">
        <v>39770</v>
      </c>
    </row>
    <row r="644" spans="1:3">
      <c r="A644" s="1" t="s">
        <v>656</v>
      </c>
    </row>
    <row r="645" spans="1:3">
      <c r="A645" s="1" t="s">
        <v>657</v>
      </c>
    </row>
    <row r="648" spans="1:3">
      <c r="A648" s="504">
        <v>39794</v>
      </c>
    </row>
    <row r="649" spans="1:3">
      <c r="A649" s="1" t="s">
        <v>476</v>
      </c>
    </row>
    <row r="651" spans="1:3">
      <c r="A651" s="513" t="s">
        <v>492</v>
      </c>
      <c r="B651" s="356"/>
      <c r="C651" s="356"/>
    </row>
    <row r="652" spans="1:3">
      <c r="A652" s="513" t="s">
        <v>772</v>
      </c>
      <c r="B652" s="356"/>
      <c r="C652" s="356"/>
    </row>
    <row r="653" spans="1:3">
      <c r="A653" s="513" t="s">
        <v>773</v>
      </c>
      <c r="B653" s="356"/>
      <c r="C653" s="356"/>
    </row>
    <row r="654" spans="1:3">
      <c r="A654" s="513" t="s">
        <v>774</v>
      </c>
      <c r="B654" s="356"/>
      <c r="C654" s="356"/>
    </row>
    <row r="655" spans="1:3">
      <c r="A655" s="356"/>
      <c r="B655" s="356"/>
      <c r="C655" s="356"/>
    </row>
    <row r="656" spans="1:3">
      <c r="A656" s="515" t="s">
        <v>485</v>
      </c>
      <c r="B656" s="356"/>
      <c r="C656" s="356"/>
    </row>
    <row r="657" spans="1:3">
      <c r="A657" s="356"/>
      <c r="B657" s="356"/>
      <c r="C657" s="356"/>
    </row>
    <row r="658" spans="1:3">
      <c r="A658" s="515" t="s">
        <v>775</v>
      </c>
      <c r="B658" s="356"/>
      <c r="C658" s="356"/>
    </row>
    <row r="659" spans="1:3">
      <c r="A659" s="588"/>
      <c r="B659" s="356"/>
      <c r="C659" s="356"/>
    </row>
    <row r="660" spans="1:3" ht="15.6">
      <c r="A660" s="588" t="s">
        <v>776</v>
      </c>
      <c r="B660" s="588">
        <v>0.146062</v>
      </c>
      <c r="C660" s="588" t="s">
        <v>777</v>
      </c>
    </row>
    <row r="661" spans="1:3" ht="15.6">
      <c r="A661" s="588" t="s">
        <v>778</v>
      </c>
      <c r="B661" s="588">
        <v>0.34504299999999999</v>
      </c>
      <c r="C661" s="588" t="s">
        <v>777</v>
      </c>
    </row>
    <row r="662" spans="1:3" ht="15.6">
      <c r="A662" s="588" t="s">
        <v>15</v>
      </c>
      <c r="B662" s="356"/>
      <c r="C662" s="356"/>
    </row>
    <row r="663" spans="1:3" ht="15.6">
      <c r="A663" s="588" t="s">
        <v>779</v>
      </c>
      <c r="B663" s="588">
        <v>0.99801700000000004</v>
      </c>
      <c r="C663" s="588" t="s">
        <v>777</v>
      </c>
    </row>
    <row r="664" spans="1:3">
      <c r="A664" s="356"/>
      <c r="B664" s="356"/>
      <c r="C664" s="356"/>
    </row>
    <row r="665" spans="1:3">
      <c r="A665" s="515" t="s">
        <v>780</v>
      </c>
      <c r="B665" s="356"/>
      <c r="C665" s="356"/>
    </row>
    <row r="666" spans="1:3">
      <c r="A666" s="356"/>
      <c r="B666" s="356"/>
      <c r="C666" s="356"/>
    </row>
    <row r="667" spans="1:3">
      <c r="A667" s="515" t="s">
        <v>781</v>
      </c>
      <c r="B667" s="356"/>
      <c r="C667" s="356"/>
    </row>
    <row r="668" spans="1:3">
      <c r="A668" s="356"/>
      <c r="B668" s="356"/>
      <c r="C668" s="356"/>
    </row>
    <row r="669" spans="1:3">
      <c r="A669" s="515" t="s">
        <v>508</v>
      </c>
      <c r="B669" s="356"/>
      <c r="C669" s="356"/>
    </row>
    <row r="670" spans="1:3">
      <c r="A670" s="356"/>
      <c r="B670" s="356"/>
      <c r="C670" s="356"/>
    </row>
    <row r="671" spans="1:3">
      <c r="A671" s="515" t="s">
        <v>509</v>
      </c>
      <c r="B671" s="356"/>
      <c r="C671" s="356"/>
    </row>
    <row r="672" spans="1:3">
      <c r="A672" s="515" t="s">
        <v>510</v>
      </c>
      <c r="B672" s="356"/>
      <c r="C672" s="356"/>
    </row>
    <row r="673" spans="1:3">
      <c r="A673" s="356"/>
      <c r="B673" s="356"/>
      <c r="C673" s="356"/>
    </row>
    <row r="674" spans="1:3">
      <c r="A674" s="515" t="s">
        <v>511</v>
      </c>
      <c r="B674" s="356"/>
      <c r="C674" s="356"/>
    </row>
    <row r="675" spans="1:3">
      <c r="A675" s="356"/>
      <c r="B675" s="356"/>
      <c r="C675" s="356"/>
    </row>
    <row r="676" spans="1:3">
      <c r="A676" s="515" t="s">
        <v>512</v>
      </c>
      <c r="B676" s="356"/>
      <c r="C676" s="356"/>
    </row>
    <row r="677" spans="1:3">
      <c r="A677" s="515" t="s">
        <v>513</v>
      </c>
      <c r="B677" s="356"/>
      <c r="C677" s="356"/>
    </row>
    <row r="678" spans="1:3">
      <c r="A678" s="515" t="s">
        <v>514</v>
      </c>
      <c r="B678" s="356"/>
      <c r="C678" s="356"/>
    </row>
    <row r="681" spans="1:3">
      <c r="A681" s="504">
        <v>39797</v>
      </c>
    </row>
    <row r="682" spans="1:3">
      <c r="A682" s="1" t="s">
        <v>525</v>
      </c>
    </row>
    <row r="683" spans="1:3">
      <c r="A683" s="1" t="s">
        <v>575</v>
      </c>
    </row>
    <row r="686" spans="1:3">
      <c r="A686" s="504">
        <v>40035</v>
      </c>
    </row>
    <row r="687" spans="1:3">
      <c r="A687" s="594" t="s">
        <v>616</v>
      </c>
    </row>
    <row r="688" spans="1:3">
      <c r="A688" s="594" t="s">
        <v>617</v>
      </c>
    </row>
    <row r="689" spans="1:1">
      <c r="A689" s="594" t="s">
        <v>618</v>
      </c>
    </row>
    <row r="690" spans="1:1">
      <c r="A690" s="594" t="s">
        <v>619</v>
      </c>
    </row>
    <row r="691" spans="1:1">
      <c r="A691" s="594" t="s">
        <v>620</v>
      </c>
    </row>
    <row r="692" spans="1:1">
      <c r="A692" s="356"/>
    </row>
    <row r="693" spans="1:1">
      <c r="A693" s="515" t="s">
        <v>621</v>
      </c>
    </row>
    <row r="694" spans="1:1">
      <c r="A694" s="356"/>
    </row>
    <row r="695" spans="1:1">
      <c r="A695" s="515" t="s">
        <v>622</v>
      </c>
    </row>
    <row r="696" spans="1:1">
      <c r="A696" s="356"/>
    </row>
    <row r="697" spans="1:1">
      <c r="A697" s="515" t="s">
        <v>623</v>
      </c>
    </row>
    <row r="699" spans="1:1">
      <c r="A699" s="1" t="s">
        <v>624</v>
      </c>
    </row>
    <row r="701" spans="1:1">
      <c r="A701" s="504">
        <v>40087</v>
      </c>
    </row>
    <row r="702" spans="1:1">
      <c r="A702" s="1" t="s">
        <v>644</v>
      </c>
    </row>
    <row r="704" spans="1:1">
      <c r="A704" s="504">
        <v>40115</v>
      </c>
    </row>
    <row r="705" spans="1:5">
      <c r="A705" s="1" t="s">
        <v>334</v>
      </c>
    </row>
    <row r="706" spans="1:5">
      <c r="B706" s="1" t="s">
        <v>336</v>
      </c>
    </row>
    <row r="707" spans="1:5">
      <c r="B707" s="1" t="s">
        <v>335</v>
      </c>
    </row>
    <row r="708" spans="1:5">
      <c r="B708" s="1" t="s">
        <v>337</v>
      </c>
    </row>
    <row r="709" spans="1:5">
      <c r="B709" s="1" t="s">
        <v>338</v>
      </c>
    </row>
    <row r="711" spans="1:5">
      <c r="A711" s="504">
        <v>40193</v>
      </c>
    </row>
    <row r="712" spans="1:5">
      <c r="A712" s="1" t="s">
        <v>815</v>
      </c>
    </row>
    <row r="713" spans="1:5">
      <c r="A713" s="504">
        <v>40194</v>
      </c>
    </row>
    <row r="714" spans="1:5">
      <c r="B714" s="511"/>
      <c r="E714" s="595"/>
    </row>
    <row r="715" spans="1:5">
      <c r="A715" s="1" t="s">
        <v>831</v>
      </c>
    </row>
    <row r="716" spans="1:5">
      <c r="A716" s="1" t="s">
        <v>832</v>
      </c>
    </row>
    <row r="717" spans="1:5">
      <c r="A717" s="1" t="s">
        <v>833</v>
      </c>
    </row>
    <row r="720" spans="1:5">
      <c r="A720" s="504">
        <v>40366</v>
      </c>
    </row>
    <row r="721" spans="1:3">
      <c r="A721" s="1" t="s">
        <v>863</v>
      </c>
    </row>
    <row r="722" spans="1:3">
      <c r="A722" s="1" t="s">
        <v>864</v>
      </c>
    </row>
    <row r="723" spans="1:3">
      <c r="A723" s="1" t="s">
        <v>865</v>
      </c>
    </row>
    <row r="726" spans="1:3">
      <c r="A726" s="504">
        <v>40918</v>
      </c>
    </row>
    <row r="727" spans="1:3">
      <c r="A727" s="1" t="s">
        <v>908</v>
      </c>
    </row>
    <row r="729" spans="1:3">
      <c r="A729" s="504">
        <v>41626</v>
      </c>
    </row>
    <row r="730" spans="1:3">
      <c r="A730" s="1" t="s">
        <v>1116</v>
      </c>
    </row>
    <row r="732" spans="1:3">
      <c r="A732" s="504">
        <v>42014</v>
      </c>
    </row>
    <row r="734" spans="1:3">
      <c r="A734" s="1" t="s">
        <v>1141</v>
      </c>
    </row>
    <row r="735" spans="1:3" ht="16.8">
      <c r="A735" s="209" t="s">
        <v>1142</v>
      </c>
      <c r="C735" s="210">
        <v>1.13412E-3</v>
      </c>
    </row>
    <row r="736" spans="1:3" ht="16.8">
      <c r="A736" s="209" t="s">
        <v>1143</v>
      </c>
      <c r="C736" s="210">
        <v>1.27436E-3</v>
      </c>
    </row>
    <row r="738" spans="1:1">
      <c r="A738" s="1" t="s">
        <v>1140</v>
      </c>
    </row>
    <row r="739" spans="1:1">
      <c r="A739" s="451" t="s">
        <v>1149</v>
      </c>
    </row>
    <row r="740" spans="1:1">
      <c r="A740" s="1" t="s">
        <v>1150</v>
      </c>
    </row>
    <row r="741" spans="1:1">
      <c r="A741" s="1" t="s">
        <v>1151</v>
      </c>
    </row>
    <row r="743" spans="1:1">
      <c r="A743" s="451" t="s">
        <v>1152</v>
      </c>
    </row>
    <row r="744" spans="1:1">
      <c r="A744" s="596">
        <v>4.4558669813251801E-3</v>
      </c>
    </row>
    <row r="746" spans="1:1">
      <c r="A746" s="504">
        <v>42732</v>
      </c>
    </row>
    <row r="747" spans="1:1">
      <c r="A747" s="451" t="s">
        <v>1243</v>
      </c>
    </row>
    <row r="748" spans="1:1">
      <c r="A748" s="451" t="s">
        <v>1244</v>
      </c>
    </row>
    <row r="749" spans="1:1">
      <c r="A749" s="451" t="s">
        <v>1245</v>
      </c>
    </row>
    <row r="751" spans="1:1">
      <c r="A751" s="504">
        <v>43101</v>
      </c>
    </row>
    <row r="752" spans="1:1">
      <c r="A752" s="451" t="s">
        <v>1298</v>
      </c>
    </row>
    <row r="753" spans="1:8">
      <c r="A753" s="451"/>
    </row>
    <row r="754" spans="1:8">
      <c r="A754" s="451"/>
    </row>
    <row r="755" spans="1:8">
      <c r="A755" s="92" t="s">
        <v>1317</v>
      </c>
      <c r="B755" s="451" t="s">
        <v>1318</v>
      </c>
      <c r="C755" s="356"/>
      <c r="D755" s="356"/>
      <c r="E755" s="356"/>
      <c r="F755" s="356"/>
      <c r="G755" s="356"/>
      <c r="H755" s="356"/>
    </row>
    <row r="756" spans="1:8">
      <c r="A756" s="451" t="s">
        <v>1308</v>
      </c>
      <c r="B756" s="356"/>
      <c r="C756" s="356"/>
      <c r="D756" s="356"/>
      <c r="E756" s="356"/>
      <c r="F756" s="356"/>
      <c r="G756" s="356"/>
      <c r="H756" s="356"/>
    </row>
    <row r="757" spans="1:8">
      <c r="A757" s="451" t="s">
        <v>1309</v>
      </c>
      <c r="B757" s="356"/>
      <c r="C757" s="356"/>
      <c r="D757" s="356"/>
      <c r="E757" s="356"/>
      <c r="F757" s="356"/>
      <c r="G757" s="356"/>
      <c r="H757" s="356"/>
    </row>
    <row r="758" spans="1:8">
      <c r="A758" s="451" t="s">
        <v>1315</v>
      </c>
      <c r="B758" s="356"/>
      <c r="C758" s="356"/>
      <c r="D758" s="356"/>
      <c r="E758" s="356"/>
      <c r="F758" s="356"/>
      <c r="G758" s="356"/>
      <c r="H758" s="356"/>
    </row>
    <row r="759" spans="1:8">
      <c r="A759" s="451" t="s">
        <v>1316</v>
      </c>
      <c r="B759" s="356"/>
      <c r="C759" s="356"/>
      <c r="D759" s="356"/>
      <c r="E759" s="356"/>
      <c r="F759" s="356"/>
      <c r="G759" s="356"/>
      <c r="H759" s="356"/>
    </row>
    <row r="760" spans="1:8">
      <c r="A760" s="451"/>
      <c r="B760" s="356"/>
      <c r="C760" s="356"/>
      <c r="D760" s="356"/>
      <c r="E760" s="356"/>
      <c r="F760" s="356"/>
      <c r="G760" s="356"/>
      <c r="H760" s="356"/>
    </row>
    <row r="761" spans="1:8">
      <c r="A761" s="451" t="s">
        <v>1295</v>
      </c>
      <c r="B761" s="356"/>
      <c r="C761" s="356"/>
      <c r="D761" s="356"/>
      <c r="E761" s="356"/>
      <c r="F761" s="356"/>
      <c r="G761" s="356"/>
      <c r="H761" s="356"/>
    </row>
    <row r="762" spans="1:8">
      <c r="A762" s="451" t="s">
        <v>1296</v>
      </c>
      <c r="B762" s="356"/>
      <c r="C762" s="356"/>
      <c r="D762" s="356"/>
      <c r="E762" s="356"/>
      <c r="F762" s="356"/>
      <c r="G762" s="356"/>
      <c r="H762" s="356"/>
    </row>
    <row r="763" spans="1:8">
      <c r="A763" s="451" t="s">
        <v>1319</v>
      </c>
      <c r="B763" s="356"/>
      <c r="C763" s="356"/>
      <c r="D763" s="356"/>
      <c r="E763" s="356"/>
      <c r="F763" s="356"/>
      <c r="G763" s="356"/>
      <c r="H763" s="356"/>
    </row>
    <row r="764" spans="1:8">
      <c r="A764" s="451" t="s">
        <v>1297</v>
      </c>
      <c r="B764" s="356"/>
      <c r="C764" s="356"/>
      <c r="D764" s="356"/>
      <c r="E764" s="356"/>
      <c r="F764" s="356"/>
      <c r="G764" s="356"/>
      <c r="H764" s="356"/>
    </row>
    <row r="765" spans="1:8">
      <c r="A765" s="356"/>
      <c r="B765" s="356"/>
      <c r="C765" s="356"/>
      <c r="D765" s="356"/>
      <c r="E765" s="356"/>
      <c r="F765" s="356"/>
      <c r="G765" s="356"/>
      <c r="H765" s="356"/>
    </row>
    <row r="766" spans="1:8">
      <c r="A766" s="451" t="s">
        <v>1299</v>
      </c>
      <c r="B766" s="356"/>
      <c r="C766" s="356"/>
      <c r="D766" s="356"/>
      <c r="E766" s="356"/>
      <c r="F766" s="356"/>
      <c r="G766" s="356"/>
      <c r="H766" s="356"/>
    </row>
    <row r="767" spans="1:8">
      <c r="A767" s="451" t="s">
        <v>1302</v>
      </c>
      <c r="B767" s="356"/>
      <c r="C767" s="356"/>
      <c r="D767" s="356"/>
      <c r="E767" s="356"/>
      <c r="F767" s="356"/>
      <c r="G767" s="356"/>
      <c r="H767" s="356"/>
    </row>
    <row r="768" spans="1:8">
      <c r="A768" s="451"/>
      <c r="B768" s="356"/>
      <c r="C768" s="356"/>
      <c r="D768" s="356"/>
      <c r="E768" s="356"/>
      <c r="F768" s="356"/>
      <c r="G768" s="356"/>
      <c r="H768" s="356"/>
    </row>
    <row r="769" spans="1:8">
      <c r="A769" s="451" t="s">
        <v>1306</v>
      </c>
      <c r="B769" s="356"/>
      <c r="C769" s="356"/>
      <c r="D769" s="356"/>
      <c r="E769" s="356"/>
      <c r="F769" s="356"/>
      <c r="G769" s="356"/>
      <c r="H769" s="356"/>
    </row>
    <row r="770" spans="1:8">
      <c r="A770" s="451">
        <v>1</v>
      </c>
      <c r="B770" s="451" t="s">
        <v>1303</v>
      </c>
      <c r="C770" s="356"/>
      <c r="D770" s="356"/>
      <c r="E770" s="356"/>
      <c r="F770" s="356"/>
      <c r="G770" s="356"/>
      <c r="H770" s="356"/>
    </row>
    <row r="771" spans="1:8">
      <c r="A771" s="356">
        <v>2</v>
      </c>
      <c r="B771" s="451" t="s">
        <v>1300</v>
      </c>
      <c r="C771" s="356"/>
      <c r="D771" s="356"/>
      <c r="E771" s="356"/>
      <c r="F771" s="356"/>
      <c r="G771" s="356"/>
      <c r="H771" s="356"/>
    </row>
    <row r="772" spans="1:8">
      <c r="A772" s="356"/>
      <c r="B772" s="451" t="s">
        <v>1353</v>
      </c>
      <c r="C772" s="356"/>
      <c r="D772" s="356"/>
      <c r="E772" s="356"/>
      <c r="F772" s="356"/>
      <c r="G772" s="356"/>
      <c r="H772" s="356"/>
    </row>
    <row r="773" spans="1:8">
      <c r="A773" s="356">
        <v>3</v>
      </c>
      <c r="B773" s="451" t="s">
        <v>1301</v>
      </c>
      <c r="C773" s="356"/>
      <c r="D773" s="356"/>
      <c r="E773" s="356"/>
      <c r="F773" s="356"/>
      <c r="G773" s="356"/>
      <c r="H773" s="356"/>
    </row>
    <row r="774" spans="1:8">
      <c r="A774" s="356"/>
      <c r="B774" s="451" t="s">
        <v>1304</v>
      </c>
      <c r="C774" s="356"/>
      <c r="D774" s="356"/>
      <c r="E774" s="356"/>
      <c r="F774" s="356"/>
      <c r="G774" s="356"/>
      <c r="H774" s="356"/>
    </row>
    <row r="775" spans="1:8">
      <c r="A775" s="356">
        <v>4</v>
      </c>
      <c r="B775" s="451" t="s">
        <v>1305</v>
      </c>
      <c r="C775" s="356"/>
      <c r="D775" s="356"/>
      <c r="E775" s="356"/>
      <c r="F775" s="356"/>
      <c r="G775" s="356"/>
      <c r="H775" s="356"/>
    </row>
    <row r="776" spans="1:8">
      <c r="A776" s="356"/>
      <c r="B776" s="451" t="s">
        <v>1307</v>
      </c>
      <c r="C776" s="356"/>
      <c r="D776" s="356"/>
      <c r="E776" s="356"/>
      <c r="F776" s="356"/>
      <c r="G776" s="356"/>
      <c r="H776" s="356"/>
    </row>
    <row r="777" spans="1:8">
      <c r="A777" s="356">
        <v>5</v>
      </c>
      <c r="B777" s="451" t="s">
        <v>1310</v>
      </c>
      <c r="C777" s="356"/>
      <c r="D777" s="356"/>
      <c r="E777" s="356"/>
      <c r="F777" s="356"/>
      <c r="G777" s="356"/>
      <c r="H777" s="356"/>
    </row>
    <row r="778" spans="1:8">
      <c r="A778" s="356">
        <v>6</v>
      </c>
      <c r="B778" s="451" t="s">
        <v>1311</v>
      </c>
      <c r="C778" s="356"/>
      <c r="D778" s="356"/>
      <c r="E778" s="356"/>
      <c r="F778" s="356"/>
      <c r="G778" s="356"/>
      <c r="H778" s="356"/>
    </row>
    <row r="779" spans="1:8">
      <c r="A779" s="356"/>
      <c r="B779" s="451" t="s">
        <v>1312</v>
      </c>
      <c r="C779" s="356"/>
      <c r="D779" s="356"/>
      <c r="E779" s="356"/>
      <c r="F779" s="356"/>
      <c r="G779" s="356"/>
      <c r="H779" s="356"/>
    </row>
    <row r="780" spans="1:8">
      <c r="A780" s="356"/>
      <c r="B780" s="451" t="s">
        <v>1313</v>
      </c>
      <c r="C780" s="356"/>
      <c r="D780" s="356"/>
      <c r="E780" s="356"/>
      <c r="F780" s="356"/>
      <c r="G780" s="356"/>
      <c r="H780" s="356"/>
    </row>
    <row r="781" spans="1:8">
      <c r="A781" s="356"/>
      <c r="B781" s="451" t="s">
        <v>1314</v>
      </c>
      <c r="C781" s="356"/>
      <c r="D781" s="356"/>
      <c r="E781" s="356"/>
      <c r="F781" s="356"/>
      <c r="G781" s="356"/>
      <c r="H781" s="356"/>
    </row>
    <row r="783" spans="1:8">
      <c r="A783" s="504">
        <v>43664</v>
      </c>
    </row>
    <row r="784" spans="1:8">
      <c r="A784" s="451" t="s">
        <v>1343</v>
      </c>
    </row>
    <row r="785" spans="1:1">
      <c r="A785" s="451" t="s">
        <v>1344</v>
      </c>
    </row>
    <row r="787" spans="1:1">
      <c r="A787" s="504">
        <v>44120</v>
      </c>
    </row>
    <row r="788" spans="1:1">
      <c r="A788" s="451" t="s">
        <v>1343</v>
      </c>
    </row>
    <row r="789" spans="1:1">
      <c r="A789" s="451" t="s">
        <v>1386</v>
      </c>
    </row>
    <row r="791" spans="1:1">
      <c r="A791" s="511">
        <v>44246</v>
      </c>
    </row>
    <row r="792" spans="1:1">
      <c r="A792" s="597" t="s">
        <v>1387</v>
      </c>
    </row>
    <row r="793" spans="1:1">
      <c r="A793" s="597" t="s">
        <v>1388</v>
      </c>
    </row>
    <row r="794" spans="1:1">
      <c r="A794" s="597" t="s">
        <v>1389</v>
      </c>
    </row>
    <row r="795" spans="1:1">
      <c r="A795" s="597" t="s">
        <v>1390</v>
      </c>
    </row>
    <row r="796" spans="1:1">
      <c r="A796" s="597" t="s">
        <v>1391</v>
      </c>
    </row>
    <row r="797" spans="1:1">
      <c r="A797" s="597" t="s">
        <v>1392</v>
      </c>
    </row>
    <row r="798" spans="1:1">
      <c r="A798" s="597" t="s">
        <v>1393</v>
      </c>
    </row>
    <row r="799" spans="1:1">
      <c r="A799" s="598" t="s">
        <v>1351</v>
      </c>
    </row>
    <row r="800" spans="1:1">
      <c r="A800" s="599" t="s">
        <v>1352</v>
      </c>
    </row>
    <row r="801" spans="1:1">
      <c r="A801" s="599"/>
    </row>
    <row r="803" spans="1:1">
      <c r="A803" s="600" t="s">
        <v>1394</v>
      </c>
    </row>
    <row r="804" spans="1:1" ht="14.4">
      <c r="A804" s="601" t="s">
        <v>1395</v>
      </c>
    </row>
    <row r="805" spans="1:1">
      <c r="A805" s="600" t="s">
        <v>1396</v>
      </c>
    </row>
    <row r="806" spans="1:1" ht="14.4">
      <c r="A806" s="601" t="s">
        <v>1397</v>
      </c>
    </row>
    <row r="807" spans="1:1">
      <c r="A807" s="602"/>
    </row>
    <row r="808" spans="1:1">
      <c r="A808" s="603" t="s">
        <v>1398</v>
      </c>
    </row>
    <row r="809" spans="1:1">
      <c r="A809" s="603"/>
    </row>
    <row r="810" spans="1:1">
      <c r="A810" s="603" t="s">
        <v>1399</v>
      </c>
    </row>
    <row r="811" spans="1:1">
      <c r="A811" s="603" t="s">
        <v>1400</v>
      </c>
    </row>
    <row r="812" spans="1:1">
      <c r="A812" s="603"/>
    </row>
    <row r="813" spans="1:1">
      <c r="A813" s="603" t="s">
        <v>1401</v>
      </c>
    </row>
    <row r="814" spans="1:1">
      <c r="A814" s="603"/>
    </row>
    <row r="815" spans="1:1">
      <c r="A815" s="603" t="s">
        <v>1402</v>
      </c>
    </row>
    <row r="816" spans="1:1">
      <c r="A816" s="603"/>
    </row>
    <row r="817" spans="1:1">
      <c r="A817" s="603" t="s">
        <v>1403</v>
      </c>
    </row>
    <row r="818" spans="1:1">
      <c r="A818" s="603" t="s">
        <v>1404</v>
      </c>
    </row>
    <row r="819" spans="1:1">
      <c r="A819" s="603"/>
    </row>
    <row r="820" spans="1:1">
      <c r="A820" s="603" t="s">
        <v>1405</v>
      </c>
    </row>
    <row r="821" spans="1:1">
      <c r="A821" s="603"/>
    </row>
    <row r="822" spans="1:1" ht="14.4">
      <c r="A822" s="604" t="s">
        <v>851</v>
      </c>
    </row>
    <row r="823" spans="1:1" ht="14.4">
      <c r="A823" s="604" t="s">
        <v>1406</v>
      </c>
    </row>
    <row r="824" spans="1:1">
      <c r="A824" s="605"/>
    </row>
    <row r="825" spans="1:1">
      <c r="A825" s="606" t="s">
        <v>1407</v>
      </c>
    </row>
    <row r="826" spans="1:1">
      <c r="A826" s="607" t="s">
        <v>853</v>
      </c>
    </row>
    <row r="827" spans="1:1">
      <c r="A827" s="607"/>
    </row>
    <row r="828" spans="1:1">
      <c r="A828" s="607"/>
    </row>
    <row r="829" spans="1:1">
      <c r="A829" s="607"/>
    </row>
    <row r="830" spans="1:1">
      <c r="A830" s="607"/>
    </row>
    <row r="832" spans="1:1">
      <c r="A832" s="511">
        <v>44928</v>
      </c>
    </row>
    <row r="833" spans="1:1">
      <c r="A833" s="603" t="s">
        <v>1408</v>
      </c>
    </row>
    <row r="834" spans="1:1">
      <c r="A834" s="603"/>
    </row>
    <row r="835" spans="1:1">
      <c r="A835" s="603" t="s">
        <v>1409</v>
      </c>
    </row>
    <row r="836" spans="1:1">
      <c r="A836" s="603"/>
    </row>
    <row r="837" spans="1:1">
      <c r="A837" s="600" t="s">
        <v>1410</v>
      </c>
    </row>
    <row r="838" spans="1:1">
      <c r="A838" s="603" t="s">
        <v>1411</v>
      </c>
    </row>
    <row r="839" spans="1:1">
      <c r="A839" s="603"/>
    </row>
    <row r="840" spans="1:1">
      <c r="A840" s="603" t="s">
        <v>1412</v>
      </c>
    </row>
    <row r="841" spans="1:1">
      <c r="A841" s="603" t="s">
        <v>1413</v>
      </c>
    </row>
    <row r="842" spans="1:1">
      <c r="A842" s="603" t="s">
        <v>1414</v>
      </c>
    </row>
    <row r="843" spans="1:1">
      <c r="A843" s="603" t="s">
        <v>1415</v>
      </c>
    </row>
    <row r="844" spans="1:1">
      <c r="A844" s="603"/>
    </row>
    <row r="845" spans="1:1">
      <c r="A845" s="603" t="s">
        <v>1416</v>
      </c>
    </row>
    <row r="846" spans="1:1">
      <c r="A846" s="603"/>
    </row>
    <row r="847" spans="1:1">
      <c r="A847" s="603" t="s">
        <v>1417</v>
      </c>
    </row>
    <row r="848" spans="1:1">
      <c r="A848" s="603"/>
    </row>
    <row r="849" spans="1:1">
      <c r="A849" s="603"/>
    </row>
    <row r="850" spans="1:1" ht="14.4">
      <c r="A850" s="604" t="s">
        <v>851</v>
      </c>
    </row>
    <row r="851" spans="1:1" ht="14.4">
      <c r="A851" s="604" t="s">
        <v>1406</v>
      </c>
    </row>
    <row r="852" spans="1:1">
      <c r="A852" s="605"/>
    </row>
    <row r="853" spans="1:1">
      <c r="A853" s="605" t="s">
        <v>1407</v>
      </c>
    </row>
    <row r="854" spans="1:1">
      <c r="A854" s="608" t="s">
        <v>853</v>
      </c>
    </row>
    <row r="855" spans="1:1">
      <c r="A855" s="609" t="s">
        <v>1418</v>
      </c>
    </row>
    <row r="856" spans="1:1">
      <c r="A856" s="610" t="s">
        <v>1419</v>
      </c>
    </row>
    <row r="857" spans="1:1">
      <c r="A857" s="610" t="s">
        <v>1420</v>
      </c>
    </row>
    <row r="858" spans="1:1">
      <c r="A858" s="610" t="s">
        <v>1421</v>
      </c>
    </row>
    <row r="859" spans="1:1">
      <c r="A859" s="610" t="s">
        <v>1422</v>
      </c>
    </row>
    <row r="860" spans="1:1" ht="14.4">
      <c r="A860" s="611" t="s">
        <v>1423</v>
      </c>
    </row>
    <row r="861" spans="1:1" ht="14.4">
      <c r="A861" s="612" t="s">
        <v>1424</v>
      </c>
    </row>
    <row r="862" spans="1:1">
      <c r="A862" s="600" t="s">
        <v>1425</v>
      </c>
    </row>
    <row r="863" spans="1:1" ht="14.4">
      <c r="A863" s="613"/>
    </row>
    <row r="864" spans="1:1">
      <c r="A864" s="356"/>
    </row>
    <row r="865" spans="1:1">
      <c r="A865" s="602"/>
    </row>
    <row r="870" spans="1:1">
      <c r="A870" s="511">
        <v>45105</v>
      </c>
    </row>
    <row r="872" spans="1:1">
      <c r="A872" s="597" t="s">
        <v>1387</v>
      </c>
    </row>
    <row r="873" spans="1:1">
      <c r="A873" s="597"/>
    </row>
    <row r="874" spans="1:1">
      <c r="A874" s="597" t="s">
        <v>1426</v>
      </c>
    </row>
    <row r="875" spans="1:1">
      <c r="A875" s="597" t="s">
        <v>1427</v>
      </c>
    </row>
    <row r="876" spans="1:1">
      <c r="A876" s="597" t="s">
        <v>1428</v>
      </c>
    </row>
    <row r="877" spans="1:1">
      <c r="A877" s="597"/>
    </row>
    <row r="878" spans="1:1">
      <c r="A878" s="597" t="s">
        <v>1429</v>
      </c>
    </row>
    <row r="879" spans="1:1">
      <c r="A879" s="597"/>
    </row>
    <row r="880" spans="1:1">
      <c r="A880" s="597" t="s">
        <v>1430</v>
      </c>
    </row>
    <row r="881" spans="1:1">
      <c r="A881" s="602"/>
    </row>
    <row r="882" spans="1:1">
      <c r="A882" s="600" t="s">
        <v>1431</v>
      </c>
    </row>
    <row r="883" spans="1:1" ht="14.4">
      <c r="A883" s="601" t="s">
        <v>1432</v>
      </c>
    </row>
    <row r="884" spans="1:1">
      <c r="A884" s="600" t="s">
        <v>1433</v>
      </c>
    </row>
    <row r="885" spans="1:1" ht="14.4">
      <c r="A885" s="601" t="s">
        <v>1434</v>
      </c>
    </row>
    <row r="886" spans="1:1">
      <c r="A886" s="602"/>
    </row>
    <row r="887" spans="1:1" ht="14.4">
      <c r="A887" s="604" t="s">
        <v>1435</v>
      </c>
    </row>
    <row r="888" spans="1:1" ht="14.4">
      <c r="A888" s="604"/>
    </row>
    <row r="889" spans="1:1" ht="14.4">
      <c r="A889" s="604" t="s">
        <v>1436</v>
      </c>
    </row>
    <row r="890" spans="1:1" ht="14.4">
      <c r="A890" s="604"/>
    </row>
    <row r="891" spans="1:1" ht="14.4">
      <c r="A891" s="604" t="s">
        <v>1437</v>
      </c>
    </row>
    <row r="892" spans="1:1" ht="14.4">
      <c r="A892" s="604" t="s">
        <v>1438</v>
      </c>
    </row>
    <row r="893" spans="1:1">
      <c r="A893" s="602"/>
    </row>
    <row r="894" spans="1:1">
      <c r="A894" s="600" t="s">
        <v>1394</v>
      </c>
    </row>
    <row r="895" spans="1:1" ht="14.4">
      <c r="A895" s="601" t="s">
        <v>1439</v>
      </c>
    </row>
    <row r="896" spans="1:1">
      <c r="A896" s="600" t="s">
        <v>1396</v>
      </c>
    </row>
    <row r="897" spans="1:1" ht="14.4">
      <c r="A897" s="601" t="s">
        <v>1434</v>
      </c>
    </row>
    <row r="898" spans="1:1">
      <c r="A898" s="602"/>
    </row>
    <row r="899" spans="1:1">
      <c r="A899" s="597" t="s">
        <v>1440</v>
      </c>
    </row>
    <row r="900" spans="1:1">
      <c r="A900" s="597"/>
    </row>
    <row r="901" spans="1:1">
      <c r="A901" s="597" t="s">
        <v>1441</v>
      </c>
    </row>
    <row r="902" spans="1:1">
      <c r="A902" s="597" t="s">
        <v>1442</v>
      </c>
    </row>
    <row r="903" spans="1:1">
      <c r="A903" s="597" t="s">
        <v>1443</v>
      </c>
    </row>
    <row r="904" spans="1:1" ht="14.4">
      <c r="A904" s="601"/>
    </row>
    <row r="905" spans="1:1">
      <c r="A905" s="597" t="s">
        <v>1444</v>
      </c>
    </row>
    <row r="906" spans="1:1" ht="14.4">
      <c r="A906" s="601"/>
    </row>
    <row r="907" spans="1:1">
      <c r="A907" s="597" t="s">
        <v>1445</v>
      </c>
    </row>
    <row r="908" spans="1:1" ht="14.4">
      <c r="A908" s="601"/>
    </row>
    <row r="909" spans="1:1">
      <c r="A909" s="597"/>
    </row>
    <row r="910" spans="1:1" ht="14.4">
      <c r="A910" s="614" t="s">
        <v>851</v>
      </c>
    </row>
    <row r="911" spans="1:1" ht="14.4">
      <c r="A911" s="614" t="s">
        <v>1406</v>
      </c>
    </row>
    <row r="912" spans="1:1">
      <c r="A912" s="605"/>
    </row>
    <row r="913" spans="1:1">
      <c r="A913" s="605" t="s">
        <v>1407</v>
      </c>
    </row>
    <row r="914" spans="1:1">
      <c r="A914" s="608" t="s">
        <v>853</v>
      </c>
    </row>
    <row r="915" spans="1:1">
      <c r="A915" s="609" t="s">
        <v>1418</v>
      </c>
    </row>
    <row r="916" spans="1:1">
      <c r="A916" s="610" t="s">
        <v>1419</v>
      </c>
    </row>
    <row r="917" spans="1:1">
      <c r="A917" s="610" t="s">
        <v>1420</v>
      </c>
    </row>
    <row r="918" spans="1:1">
      <c r="A918" s="610" t="s">
        <v>1421</v>
      </c>
    </row>
    <row r="919" spans="1:1">
      <c r="A919" s="610" t="s">
        <v>1422</v>
      </c>
    </row>
    <row r="920" spans="1:1" ht="14.4">
      <c r="A920" s="611" t="s">
        <v>1423</v>
      </c>
    </row>
    <row r="921" spans="1:1" ht="14.4">
      <c r="A921" s="612" t="s">
        <v>1424</v>
      </c>
    </row>
    <row r="922" spans="1:1">
      <c r="A922" s="600" t="s">
        <v>1425</v>
      </c>
    </row>
    <row r="923" spans="1:1" ht="14.4">
      <c r="A923" s="613"/>
    </row>
    <row r="924" spans="1:1">
      <c r="A924" s="356"/>
    </row>
    <row r="925" spans="1:1">
      <c r="A925" s="597"/>
    </row>
    <row r="926" spans="1:1" ht="14.4">
      <c r="A926" s="601"/>
    </row>
    <row r="927" spans="1:1" ht="14.4">
      <c r="A927" s="601"/>
    </row>
    <row r="928" spans="1:1" ht="14.4">
      <c r="A928" s="601"/>
    </row>
    <row r="929" spans="1:1">
      <c r="A929" s="600" t="s">
        <v>1431</v>
      </c>
    </row>
    <row r="930" spans="1:1" ht="14.4">
      <c r="A930" s="601" t="s">
        <v>1446</v>
      </c>
    </row>
    <row r="931" spans="1:1">
      <c r="A931" s="600" t="s">
        <v>1433</v>
      </c>
    </row>
    <row r="932" spans="1:1" ht="14.4">
      <c r="A932" s="601" t="s">
        <v>1434</v>
      </c>
    </row>
    <row r="933" spans="1:1">
      <c r="A933" s="602"/>
    </row>
    <row r="934" spans="1:1" ht="14.4">
      <c r="A934" s="604" t="s">
        <v>1435</v>
      </c>
    </row>
    <row r="935" spans="1:1" ht="14.4">
      <c r="A935" s="604"/>
    </row>
    <row r="936" spans="1:1" ht="14.4">
      <c r="A936" s="604" t="s">
        <v>1447</v>
      </c>
    </row>
    <row r="937" spans="1:1" ht="14.4">
      <c r="A937" s="604"/>
    </row>
    <row r="938" spans="1:1" ht="14.4">
      <c r="A938" s="604" t="s">
        <v>1437</v>
      </c>
    </row>
    <row r="939" spans="1:1" ht="14.4">
      <c r="A939" s="604" t="s">
        <v>1438</v>
      </c>
    </row>
    <row r="940" spans="1:1">
      <c r="A940" s="602"/>
    </row>
    <row r="941" spans="1:1">
      <c r="A941" s="600" t="s">
        <v>1394</v>
      </c>
    </row>
    <row r="942" spans="1:1" ht="14.4">
      <c r="A942" s="601" t="s">
        <v>1448</v>
      </c>
    </row>
    <row r="943" spans="1:1">
      <c r="A943" s="600" t="s">
        <v>1396</v>
      </c>
    </row>
    <row r="944" spans="1:1">
      <c r="A944" s="600" t="s">
        <v>1449</v>
      </c>
    </row>
    <row r="945" spans="1:1" ht="14.4">
      <c r="A945" s="601" t="s">
        <v>1450</v>
      </c>
    </row>
    <row r="946" spans="1:1">
      <c r="A946" s="602"/>
    </row>
    <row r="947" spans="1:1">
      <c r="A947" s="603" t="s">
        <v>1408</v>
      </c>
    </row>
    <row r="948" spans="1:1">
      <c r="A948" s="603"/>
    </row>
    <row r="949" spans="1:1">
      <c r="A949" s="603" t="s">
        <v>1451</v>
      </c>
    </row>
    <row r="950" spans="1:1">
      <c r="A950" s="603" t="s">
        <v>1452</v>
      </c>
    </row>
    <row r="951" spans="1:1">
      <c r="A951" s="603"/>
    </row>
    <row r="952" spans="1:1">
      <c r="A952" s="603" t="s">
        <v>1453</v>
      </c>
    </row>
    <row r="953" spans="1:1">
      <c r="A953" s="603"/>
    </row>
    <row r="954" spans="1:1">
      <c r="A954" s="615" t="s">
        <v>1454</v>
      </c>
    </row>
    <row r="955" spans="1:1">
      <c r="A955" s="615" t="s">
        <v>1455</v>
      </c>
    </row>
    <row r="956" spans="1:1">
      <c r="A956" s="603"/>
    </row>
    <row r="957" spans="1:1">
      <c r="A957" s="603" t="s">
        <v>1456</v>
      </c>
    </row>
    <row r="958" spans="1:1">
      <c r="A958" s="603"/>
    </row>
    <row r="959" spans="1:1">
      <c r="A959" s="615" t="s">
        <v>1457</v>
      </c>
    </row>
    <row r="960" spans="1:1">
      <c r="A960" s="615" t="s">
        <v>1458</v>
      </c>
    </row>
    <row r="961" spans="1:1">
      <c r="A961" s="615" t="s">
        <v>1459</v>
      </c>
    </row>
    <row r="962" spans="1:1">
      <c r="A962" s="615" t="s">
        <v>1460</v>
      </c>
    </row>
    <row r="963" spans="1:1">
      <c r="A963" s="603"/>
    </row>
    <row r="964" spans="1:1">
      <c r="A964" s="603" t="s">
        <v>1461</v>
      </c>
    </row>
    <row r="965" spans="1:1">
      <c r="A965" s="603"/>
    </row>
    <row r="966" spans="1:1">
      <c r="A966" s="603" t="s">
        <v>1462</v>
      </c>
    </row>
    <row r="967" spans="1:1">
      <c r="A967" s="603" t="s">
        <v>1463</v>
      </c>
    </row>
    <row r="968" spans="1:1">
      <c r="A968" s="603" t="s">
        <v>1464</v>
      </c>
    </row>
    <row r="969" spans="1:1">
      <c r="A969" s="603" t="s">
        <v>1465</v>
      </c>
    </row>
    <row r="970" spans="1:1">
      <c r="A970" s="603"/>
    </row>
    <row r="971" spans="1:1">
      <c r="A971" s="603" t="s">
        <v>1416</v>
      </c>
    </row>
    <row r="972" spans="1:1">
      <c r="A972" s="603"/>
    </row>
    <row r="973" spans="1:1">
      <c r="A973" s="603" t="s">
        <v>1466</v>
      </c>
    </row>
    <row r="974" spans="1:1">
      <c r="A974" s="603"/>
    </row>
    <row r="975" spans="1:1">
      <c r="A975" s="603"/>
    </row>
    <row r="976" spans="1:1" ht="14.4">
      <c r="A976" s="604" t="s">
        <v>851</v>
      </c>
    </row>
    <row r="977" spans="1:1" ht="14.4">
      <c r="A977" s="604" t="s">
        <v>1406</v>
      </c>
    </row>
    <row r="978" spans="1:1">
      <c r="A978" s="605"/>
    </row>
    <row r="979" spans="1:1">
      <c r="A979" s="606" t="s">
        <v>1407</v>
      </c>
    </row>
    <row r="980" spans="1:1">
      <c r="A980" s="607" t="s">
        <v>853</v>
      </c>
    </row>
    <row r="988" spans="1:1">
      <c r="A988" s="600" t="s">
        <v>1394</v>
      </c>
    </row>
    <row r="989" spans="1:1" ht="14.4">
      <c r="A989" s="601" t="s">
        <v>1467</v>
      </c>
    </row>
    <row r="990" spans="1:1">
      <c r="A990" s="600" t="s">
        <v>1396</v>
      </c>
    </row>
    <row r="991" spans="1:1" ht="14.4">
      <c r="A991" s="601" t="s">
        <v>1468</v>
      </c>
    </row>
    <row r="992" spans="1:1">
      <c r="A992" s="602"/>
    </row>
    <row r="993" spans="1:1">
      <c r="A993" s="603" t="s">
        <v>1408</v>
      </c>
    </row>
    <row r="994" spans="1:1">
      <c r="A994" s="603"/>
    </row>
    <row r="995" spans="1:1">
      <c r="A995" s="603" t="s">
        <v>1469</v>
      </c>
    </row>
    <row r="996" spans="1:1">
      <c r="A996" s="603"/>
    </row>
    <row r="997" spans="1:1">
      <c r="A997" s="600" t="s">
        <v>1470</v>
      </c>
    </row>
    <row r="998" spans="1:1">
      <c r="A998" s="603" t="s">
        <v>1471</v>
      </c>
    </row>
    <row r="999" spans="1:1">
      <c r="A999" s="603"/>
    </row>
    <row r="1000" spans="1:1">
      <c r="A1000" s="603"/>
    </row>
    <row r="1001" spans="1:1">
      <c r="A1001" s="603" t="s">
        <v>1472</v>
      </c>
    </row>
    <row r="1002" spans="1:1">
      <c r="A1002" s="603" t="s">
        <v>1473</v>
      </c>
    </row>
    <row r="1003" spans="1:1">
      <c r="A1003" s="603"/>
    </row>
    <row r="1004" spans="1:1">
      <c r="A1004" s="603" t="s">
        <v>1474</v>
      </c>
    </row>
    <row r="1005" spans="1:1">
      <c r="A1005" s="603" t="s">
        <v>1475</v>
      </c>
    </row>
    <row r="1006" spans="1:1">
      <c r="A1006" s="603"/>
    </row>
    <row r="1007" spans="1:1">
      <c r="A1007" s="603" t="s">
        <v>1476</v>
      </c>
    </row>
    <row r="1008" spans="1:1">
      <c r="A1008" s="603" t="s">
        <v>1477</v>
      </c>
    </row>
    <row r="1009" spans="1:1">
      <c r="A1009" s="603"/>
    </row>
    <row r="1010" spans="1:1">
      <c r="A1010" s="603" t="s">
        <v>1416</v>
      </c>
    </row>
    <row r="1011" spans="1:1">
      <c r="A1011" s="603"/>
    </row>
    <row r="1012" spans="1:1">
      <c r="A1012" s="603" t="s">
        <v>1417</v>
      </c>
    </row>
    <row r="1013" spans="1:1">
      <c r="A1013" s="603"/>
    </row>
    <row r="1014" spans="1:1">
      <c r="A1014" s="603"/>
    </row>
    <row r="1015" spans="1:1" ht="14.4">
      <c r="A1015" s="604" t="s">
        <v>851</v>
      </c>
    </row>
    <row r="1016" spans="1:1" ht="14.4">
      <c r="A1016" s="604" t="s">
        <v>1406</v>
      </c>
    </row>
    <row r="1017" spans="1:1">
      <c r="A1017" s="605"/>
    </row>
    <row r="1018" spans="1:1">
      <c r="A1018" s="606" t="s">
        <v>1407</v>
      </c>
    </row>
    <row r="1019" spans="1:1">
      <c r="A1019" s="607" t="s">
        <v>853</v>
      </c>
    </row>
    <row r="1020" spans="1:1">
      <c r="A1020" s="607"/>
    </row>
    <row r="1021" spans="1:1">
      <c r="A1021" s="607"/>
    </row>
    <row r="1022" spans="1:1">
      <c r="A1022" s="607"/>
    </row>
    <row r="1023" spans="1:1">
      <c r="A1023" s="607"/>
    </row>
    <row r="1026" spans="1:1" ht="14.4">
      <c r="A1026" s="601" t="s">
        <v>1498</v>
      </c>
    </row>
    <row r="1027" spans="1:1" ht="14.4">
      <c r="A1027" s="601" t="s">
        <v>1499</v>
      </c>
    </row>
    <row r="1028" spans="1:1" ht="14.4">
      <c r="A1028" s="601" t="s">
        <v>1500</v>
      </c>
    </row>
    <row r="1029" spans="1:1" ht="14.4">
      <c r="A1029" s="601" t="s">
        <v>1501</v>
      </c>
    </row>
    <row r="1031" spans="1:1" ht="14.4">
      <c r="A1031" s="616" t="s">
        <v>1398</v>
      </c>
    </row>
    <row r="1032" spans="1:1" ht="14.4">
      <c r="A1032" s="616"/>
    </row>
    <row r="1033" spans="1:1" ht="14.4">
      <c r="A1033" s="616" t="s">
        <v>1479</v>
      </c>
    </row>
    <row r="1034" spans="1:1" ht="14.4">
      <c r="A1034" s="616"/>
    </row>
    <row r="1035" spans="1:1" ht="14.4">
      <c r="A1035" s="616" t="s">
        <v>1480</v>
      </c>
    </row>
    <row r="1036" spans="1:1" ht="14.4">
      <c r="A1036" s="616"/>
    </row>
    <row r="1037" spans="1:1" ht="14.4">
      <c r="A1037" s="616" t="s">
        <v>1481</v>
      </c>
    </row>
    <row r="1038" spans="1:1" ht="14.4">
      <c r="A1038" s="616"/>
    </row>
    <row r="1039" spans="1:1" ht="14.4">
      <c r="A1039" s="616" t="s">
        <v>1482</v>
      </c>
    </row>
    <row r="1040" spans="1:1" ht="14.4">
      <c r="A1040" s="616" t="s">
        <v>1483</v>
      </c>
    </row>
    <row r="1041" spans="1:1" ht="14.4">
      <c r="A1041" s="616"/>
    </row>
    <row r="1042" spans="1:1" ht="14.4">
      <c r="A1042" s="616" t="s">
        <v>1484</v>
      </c>
    </row>
    <row r="1043" spans="1:1" ht="14.4">
      <c r="A1043" s="616"/>
    </row>
    <row r="1044" spans="1:1" ht="14.4">
      <c r="A1044" s="616" t="s">
        <v>1485</v>
      </c>
    </row>
    <row r="1045" spans="1:1" ht="14.4">
      <c r="A1045" s="616"/>
    </row>
    <row r="1046" spans="1:1">
      <c r="A1046" s="617" t="s">
        <v>1486</v>
      </c>
    </row>
    <row r="1047" spans="1:1">
      <c r="A1047" s="618" t="s">
        <v>1487</v>
      </c>
    </row>
    <row r="1048" spans="1:1">
      <c r="A1048" s="619" t="s">
        <v>1488</v>
      </c>
    </row>
    <row r="1049" spans="1:1">
      <c r="A1049" s="620" t="s">
        <v>1489</v>
      </c>
    </row>
    <row r="1050" spans="1:1">
      <c r="A1050" s="621" t="s">
        <v>688</v>
      </c>
    </row>
    <row r="1051" spans="1:1">
      <c r="A1051" s="621" t="s">
        <v>1490</v>
      </c>
    </row>
    <row r="1052" spans="1:1">
      <c r="A1052" s="621" t="s">
        <v>857</v>
      </c>
    </row>
    <row r="1053" spans="1:1">
      <c r="A1053" s="621" t="s">
        <v>858</v>
      </c>
    </row>
    <row r="1054" spans="1:1">
      <c r="A1054" s="621" t="s">
        <v>1491</v>
      </c>
    </row>
    <row r="1055" spans="1:1">
      <c r="A1055" s="621" t="s">
        <v>1492</v>
      </c>
    </row>
    <row r="1056" spans="1:1">
      <c r="A1056" s="600" t="s">
        <v>1493</v>
      </c>
    </row>
    <row r="1057" spans="1:1">
      <c r="A1057" s="622" t="s">
        <v>1494</v>
      </c>
    </row>
    <row r="1058" spans="1:1">
      <c r="A1058" s="621" t="s">
        <v>1495</v>
      </c>
    </row>
    <row r="1059" spans="1:1">
      <c r="A1059" s="617" t="s">
        <v>1496</v>
      </c>
    </row>
    <row r="1060" spans="1:1">
      <c r="A1060" s="617" t="s">
        <v>1497</v>
      </c>
    </row>
    <row r="1061" spans="1:1">
      <c r="A1061" s="356"/>
    </row>
    <row r="1062" spans="1:1" ht="15.6">
      <c r="A1062" s="623"/>
    </row>
    <row r="1063" spans="1:1" ht="14.4">
      <c r="A1063" s="616"/>
    </row>
    <row r="1072" spans="1:1" ht="14.4">
      <c r="A1072" s="616"/>
    </row>
    <row r="1073" spans="1:1" ht="15.6">
      <c r="A1073" s="623"/>
    </row>
    <row r="1074" spans="1:1" ht="14.4">
      <c r="A1074" s="601" t="s">
        <v>1511</v>
      </c>
    </row>
    <row r="1075" spans="1:1" ht="14.4">
      <c r="A1075" s="601" t="s">
        <v>1512</v>
      </c>
    </row>
    <row r="1076" spans="1:1" ht="14.4">
      <c r="A1076" s="601" t="s">
        <v>1500</v>
      </c>
    </row>
    <row r="1077" spans="1:1" ht="14.4">
      <c r="A1077" s="601" t="s">
        <v>1513</v>
      </c>
    </row>
    <row r="1078" spans="1:1" ht="14.4">
      <c r="A1078" s="601" t="s">
        <v>1514</v>
      </c>
    </row>
    <row r="1079" spans="1:1" ht="15.6">
      <c r="A1079" s="623"/>
    </row>
    <row r="1080" spans="1:1">
      <c r="A1080" s="603" t="s">
        <v>1408</v>
      </c>
    </row>
    <row r="1081" spans="1:1">
      <c r="A1081" s="603"/>
    </row>
    <row r="1082" spans="1:1">
      <c r="A1082" s="603" t="s">
        <v>1502</v>
      </c>
    </row>
    <row r="1083" spans="1:1">
      <c r="A1083" s="603"/>
    </row>
    <row r="1084" spans="1:1">
      <c r="A1084" s="600" t="s">
        <v>1503</v>
      </c>
    </row>
    <row r="1085" spans="1:1">
      <c r="A1085" s="603" t="s">
        <v>1504</v>
      </c>
    </row>
    <row r="1086" spans="1:1">
      <c r="A1086" s="603"/>
    </row>
    <row r="1087" spans="1:1">
      <c r="A1087" s="603" t="s">
        <v>1505</v>
      </c>
    </row>
    <row r="1088" spans="1:1">
      <c r="A1088" s="603" t="s">
        <v>1506</v>
      </c>
    </row>
    <row r="1089" spans="1:1">
      <c r="A1089" s="603"/>
    </row>
    <row r="1090" spans="1:1">
      <c r="A1090" s="603" t="s">
        <v>1507</v>
      </c>
    </row>
    <row r="1091" spans="1:1">
      <c r="A1091" s="603" t="s">
        <v>1508</v>
      </c>
    </row>
    <row r="1092" spans="1:1">
      <c r="A1092" s="603"/>
    </row>
    <row r="1093" spans="1:1">
      <c r="A1093" s="603" t="s">
        <v>1509</v>
      </c>
    </row>
    <row r="1094" spans="1:1">
      <c r="A1094" s="603" t="s">
        <v>1510</v>
      </c>
    </row>
    <row r="1095" spans="1:1">
      <c r="A1095" s="603"/>
    </row>
    <row r="1096" spans="1:1">
      <c r="A1096" s="603" t="s">
        <v>1416</v>
      </c>
    </row>
    <row r="1097" spans="1:1">
      <c r="A1097" s="603"/>
    </row>
    <row r="1098" spans="1:1">
      <c r="A1098" s="603" t="s">
        <v>1417</v>
      </c>
    </row>
    <row r="1099" spans="1:1">
      <c r="A1099" s="603"/>
    </row>
    <row r="1100" spans="1:1">
      <c r="A1100" s="603"/>
    </row>
    <row r="1101" spans="1:1" ht="14.4">
      <c r="A1101" s="604" t="s">
        <v>851</v>
      </c>
    </row>
    <row r="1102" spans="1:1" ht="14.4">
      <c r="A1102" s="604" t="s">
        <v>1406</v>
      </c>
    </row>
    <row r="1103" spans="1:1">
      <c r="A1103" s="605"/>
    </row>
    <row r="1104" spans="1:1">
      <c r="A1104" s="605" t="s">
        <v>1407</v>
      </c>
    </row>
    <row r="1105" spans="1:1">
      <c r="A1105" s="608" t="s">
        <v>1488</v>
      </c>
    </row>
    <row r="1106" spans="1:1">
      <c r="A1106" s="609" t="s">
        <v>1418</v>
      </c>
    </row>
    <row r="1107" spans="1:1">
      <c r="A1107" s="610" t="s">
        <v>1419</v>
      </c>
    </row>
    <row r="1108" spans="1:1">
      <c r="A1108" s="610" t="s">
        <v>1420</v>
      </c>
    </row>
    <row r="1109" spans="1:1">
      <c r="A1109" s="610" t="s">
        <v>1421</v>
      </c>
    </row>
    <row r="1110" spans="1:1">
      <c r="A1110" s="610" t="s">
        <v>1422</v>
      </c>
    </row>
    <row r="1111" spans="1:1" ht="14.4">
      <c r="A1111" s="611" t="s">
        <v>1423</v>
      </c>
    </row>
    <row r="1112" spans="1:1" ht="14.4">
      <c r="A1112" s="612" t="s">
        <v>1424</v>
      </c>
    </row>
    <row r="1113" spans="1:1">
      <c r="A1113" s="600" t="s">
        <v>1425</v>
      </c>
    </row>
    <row r="1123" spans="1:1" ht="14.4">
      <c r="A1123" s="616" t="s">
        <v>1387</v>
      </c>
    </row>
    <row r="1124" spans="1:1" ht="14.4">
      <c r="A1124" s="616"/>
    </row>
    <row r="1125" spans="1:1" ht="14.4">
      <c r="A1125" s="616" t="s">
        <v>1515</v>
      </c>
    </row>
    <row r="1126" spans="1:1" ht="14.4">
      <c r="A1126" s="616"/>
    </row>
    <row r="1127" spans="1:1" ht="14.4">
      <c r="A1127" s="616" t="s">
        <v>1516</v>
      </c>
    </row>
    <row r="1128" spans="1:1" ht="14.4">
      <c r="A1128" s="616"/>
    </row>
    <row r="1129" spans="1:1" ht="14.4">
      <c r="A1129" s="616" t="s">
        <v>1517</v>
      </c>
    </row>
    <row r="1130" spans="1:1" ht="14.4">
      <c r="A1130" s="616" t="s">
        <v>1518</v>
      </c>
    </row>
    <row r="1131" spans="1:1" ht="14.4">
      <c r="A1131" s="616"/>
    </row>
    <row r="1132" spans="1:1" ht="14.4">
      <c r="A1132" s="616" t="s">
        <v>1519</v>
      </c>
    </row>
    <row r="1133" spans="1:1" ht="14.4">
      <c r="A1133" s="616"/>
    </row>
    <row r="1134" spans="1:1" ht="14.4">
      <c r="A1134" s="604" t="s">
        <v>851</v>
      </c>
    </row>
    <row r="1135" spans="1:1" ht="14.4">
      <c r="A1135" s="604" t="s">
        <v>1406</v>
      </c>
    </row>
    <row r="1136" spans="1:1">
      <c r="A1136" s="605"/>
    </row>
    <row r="1137" spans="1:1">
      <c r="A1137" s="605" t="s">
        <v>1407</v>
      </c>
    </row>
    <row r="1138" spans="1:1">
      <c r="A1138" s="608" t="s">
        <v>1488</v>
      </c>
    </row>
    <row r="1139" spans="1:1">
      <c r="A1139" s="609" t="s">
        <v>1418</v>
      </c>
    </row>
    <row r="1140" spans="1:1">
      <c r="A1140" s="610" t="s">
        <v>1419</v>
      </c>
    </row>
    <row r="1141" spans="1:1">
      <c r="A1141" s="610" t="s">
        <v>1420</v>
      </c>
    </row>
    <row r="1142" spans="1:1">
      <c r="A1142" s="610" t="s">
        <v>1421</v>
      </c>
    </row>
    <row r="1143" spans="1:1">
      <c r="A1143" s="610" t="s">
        <v>1422</v>
      </c>
    </row>
    <row r="1144" spans="1:1" ht="14.4">
      <c r="A1144" s="611" t="s">
        <v>1423</v>
      </c>
    </row>
    <row r="1145" spans="1:1" ht="14.4">
      <c r="A1145" s="612" t="s">
        <v>1424</v>
      </c>
    </row>
    <row r="1146" spans="1:1">
      <c r="A1146" s="600" t="s">
        <v>1425</v>
      </c>
    </row>
    <row r="1147" spans="1:1" ht="14.4">
      <c r="A1147" s="613"/>
    </row>
    <row r="1148" spans="1:1">
      <c r="A1148" s="356"/>
    </row>
    <row r="1149" spans="1:1">
      <c r="A1149" s="603"/>
    </row>
    <row r="1150" spans="1:1" ht="14.4">
      <c r="A1150" s="604"/>
    </row>
    <row r="1151" spans="1:1" ht="15.6">
      <c r="A1151" s="623"/>
    </row>
    <row r="1152" spans="1:1" ht="15.6">
      <c r="A1152" s="623"/>
    </row>
    <row r="1153" spans="1:1" ht="14.4">
      <c r="A1153" s="616"/>
    </row>
    <row r="1154" spans="1:1">
      <c r="A1154" s="600" t="s">
        <v>1431</v>
      </c>
    </row>
    <row r="1155" spans="1:1" ht="14.4">
      <c r="A1155" s="601" t="s">
        <v>1520</v>
      </c>
    </row>
    <row r="1156" spans="1:1">
      <c r="A1156" s="600" t="s">
        <v>1433</v>
      </c>
    </row>
    <row r="1157" spans="1:1" ht="14.4">
      <c r="A1157" s="601" t="s">
        <v>1521</v>
      </c>
    </row>
    <row r="1158" spans="1:1" ht="14.4">
      <c r="A1158" s="616"/>
    </row>
    <row r="1159" spans="1:1" ht="14.4">
      <c r="A1159" s="616" t="s">
        <v>1435</v>
      </c>
    </row>
    <row r="1160" spans="1:1" ht="14.4">
      <c r="A1160" s="616"/>
    </row>
    <row r="1161" spans="1:1" ht="14.4">
      <c r="A1161" s="616" t="s">
        <v>1522</v>
      </c>
    </row>
    <row r="1162" spans="1:1" ht="14.4">
      <c r="A1162" s="616"/>
    </row>
    <row r="1163" spans="1:1" ht="14.4">
      <c r="A1163" s="616" t="s">
        <v>1437</v>
      </c>
    </row>
    <row r="1164" spans="1:1" ht="14.4">
      <c r="A1164" s="616" t="s">
        <v>1438</v>
      </c>
    </row>
    <row r="1165" spans="1:1" ht="14.4">
      <c r="A1165" s="616"/>
    </row>
    <row r="1166" spans="1:1">
      <c r="A1166" s="600" t="s">
        <v>1394</v>
      </c>
    </row>
    <row r="1167" spans="1:1" ht="14.4">
      <c r="A1167" s="601" t="s">
        <v>1523</v>
      </c>
    </row>
    <row r="1168" spans="1:1">
      <c r="A1168" s="600" t="s">
        <v>1396</v>
      </c>
    </row>
    <row r="1169" spans="1:1">
      <c r="A1169" s="600" t="s">
        <v>1524</v>
      </c>
    </row>
    <row r="1170" spans="1:1" ht="14.4">
      <c r="A1170" s="601" t="s">
        <v>1525</v>
      </c>
    </row>
    <row r="1171" spans="1:1" ht="14.4">
      <c r="A1171" s="616"/>
    </row>
    <row r="1172" spans="1:1" ht="14.4">
      <c r="A1172" s="616" t="s">
        <v>1408</v>
      </c>
    </row>
    <row r="1173" spans="1:1" ht="14.4">
      <c r="A1173" s="616"/>
    </row>
    <row r="1174" spans="1:1" ht="14.4">
      <c r="A1174" s="616" t="s">
        <v>1526</v>
      </c>
    </row>
    <row r="1175" spans="1:1" ht="14.4">
      <c r="A1175" s="616" t="s">
        <v>1527</v>
      </c>
    </row>
    <row r="1176" spans="1:1" ht="14.4">
      <c r="A1176" s="616"/>
    </row>
    <row r="1177" spans="1:1" ht="14.4">
      <c r="A1177" s="616" t="s">
        <v>1528</v>
      </c>
    </row>
    <row r="1178" spans="1:1" ht="14.4">
      <c r="A1178" s="616"/>
    </row>
    <row r="1179" spans="1:1" ht="14.4">
      <c r="A1179" s="616" t="s">
        <v>1529</v>
      </c>
    </row>
    <row r="1180" spans="1:1" ht="14.4">
      <c r="A1180" s="616"/>
    </row>
    <row r="1181" spans="1:1" ht="14.4">
      <c r="A1181" s="616" t="s">
        <v>1453</v>
      </c>
    </row>
    <row r="1182" spans="1:1" ht="14.4">
      <c r="A1182" s="616"/>
    </row>
    <row r="1183" spans="1:1" ht="14.4">
      <c r="A1183" s="616" t="s">
        <v>1530</v>
      </c>
    </row>
    <row r="1184" spans="1:1" ht="14.4">
      <c r="A1184" s="616" t="s">
        <v>1531</v>
      </c>
    </row>
    <row r="1185" spans="1:1" ht="14.4">
      <c r="A1185" s="616"/>
    </row>
    <row r="1186" spans="1:1" ht="14.4">
      <c r="A1186" s="616" t="s">
        <v>1532</v>
      </c>
    </row>
    <row r="1187" spans="1:1" ht="14.4">
      <c r="A1187" s="616"/>
    </row>
    <row r="1188" spans="1:1" ht="14.4">
      <c r="A1188" s="604" t="s">
        <v>851</v>
      </c>
    </row>
    <row r="1189" spans="1:1" ht="14.4">
      <c r="A1189" s="604" t="s">
        <v>1406</v>
      </c>
    </row>
    <row r="1190" spans="1:1">
      <c r="A1190" s="605"/>
    </row>
    <row r="1191" spans="1:1">
      <c r="A1191" s="605" t="s">
        <v>1407</v>
      </c>
    </row>
    <row r="1192" spans="1:1">
      <c r="A1192" s="608" t="s">
        <v>1488</v>
      </c>
    </row>
    <row r="1193" spans="1:1">
      <c r="A1193" s="609" t="s">
        <v>1418</v>
      </c>
    </row>
    <row r="1194" spans="1:1">
      <c r="A1194" s="610" t="s">
        <v>1419</v>
      </c>
    </row>
    <row r="1195" spans="1:1">
      <c r="A1195" s="610" t="s">
        <v>1420</v>
      </c>
    </row>
    <row r="1196" spans="1:1">
      <c r="A1196" s="610" t="s">
        <v>1421</v>
      </c>
    </row>
    <row r="1197" spans="1:1">
      <c r="A1197" s="610" t="s">
        <v>1422</v>
      </c>
    </row>
    <row r="1198" spans="1:1" ht="14.4">
      <c r="A1198" s="611" t="s">
        <v>1423</v>
      </c>
    </row>
    <row r="1199" spans="1:1" ht="14.4">
      <c r="A1199" s="612" t="s">
        <v>1424</v>
      </c>
    </row>
    <row r="1200" spans="1:1">
      <c r="A1200" s="600" t="s">
        <v>1425</v>
      </c>
    </row>
    <row r="1201" spans="1:1" ht="14.4">
      <c r="A1201" s="613"/>
    </row>
    <row r="1202" spans="1:1">
      <c r="A1202" s="356"/>
    </row>
    <row r="1203" spans="1:1">
      <c r="A1203" s="603"/>
    </row>
    <row r="1204" spans="1:1" ht="14.4">
      <c r="A1204" s="604"/>
    </row>
    <row r="1205" spans="1:1" ht="14.4">
      <c r="A1205" s="616"/>
    </row>
    <row r="1206" spans="1:1">
      <c r="A1206" s="356"/>
    </row>
    <row r="1207" spans="1:1">
      <c r="A1207" s="600" t="s">
        <v>1533</v>
      </c>
    </row>
  </sheetData>
  <sheetProtection algorithmName="SHA-512" hashValue="cDTggZzpxW2wB89Dpxj7W0dFIH6pwKXSOcZ34h2o3M2dPRoahmB3Z+bVeuaOhH8An1HcXGb3QHlflhwpPnwBgQ==" saltValue="+Q2IXLFkdw7rg6hzuF6+JA==" spinCount="100000" sheet="1" objects="1" scenarios="1"/>
  <mergeCells count="118">
    <mergeCell ref="C467:F467"/>
    <mergeCell ref="G467:I467"/>
    <mergeCell ref="A468:A477"/>
    <mergeCell ref="B468:B477"/>
    <mergeCell ref="G468:I477"/>
    <mergeCell ref="A480:A488"/>
    <mergeCell ref="B480:B488"/>
    <mergeCell ref="C480:D480"/>
    <mergeCell ref="E480:F480"/>
    <mergeCell ref="C481:D481"/>
    <mergeCell ref="E481:F481"/>
    <mergeCell ref="C482:D482"/>
    <mergeCell ref="C485:D485"/>
    <mergeCell ref="E485:F485"/>
    <mergeCell ref="C479:F479"/>
    <mergeCell ref="G479:I479"/>
    <mergeCell ref="G480:I488"/>
    <mergeCell ref="E482:F482"/>
    <mergeCell ref="C483:D483"/>
    <mergeCell ref="E483:F483"/>
    <mergeCell ref="C484:D484"/>
    <mergeCell ref="E484:F484"/>
    <mergeCell ref="C486:D486"/>
    <mergeCell ref="E486:F486"/>
    <mergeCell ref="C487:D487"/>
    <mergeCell ref="E487:F487"/>
    <mergeCell ref="C488:D488"/>
    <mergeCell ref="E488:F488"/>
    <mergeCell ref="G489:I489"/>
    <mergeCell ref="G490:I490"/>
    <mergeCell ref="C478:F478"/>
    <mergeCell ref="G478:I478"/>
    <mergeCell ref="C489:D489"/>
    <mergeCell ref="E489:F489"/>
    <mergeCell ref="C495:D495"/>
    <mergeCell ref="E495:F495"/>
    <mergeCell ref="E493:F493"/>
    <mergeCell ref="C494:D494"/>
    <mergeCell ref="E492:F492"/>
    <mergeCell ref="C493:D493"/>
    <mergeCell ref="C490:D490"/>
    <mergeCell ref="E490:F490"/>
    <mergeCell ref="C491:D491"/>
    <mergeCell ref="E491:F491"/>
    <mergeCell ref="C492:D492"/>
    <mergeCell ref="G501:I504"/>
    <mergeCell ref="C502:F502"/>
    <mergeCell ref="C503:F503"/>
    <mergeCell ref="C504:F504"/>
    <mergeCell ref="E499:F499"/>
    <mergeCell ref="C500:D500"/>
    <mergeCell ref="E500:F500"/>
    <mergeCell ref="G496:I496"/>
    <mergeCell ref="A501:A504"/>
    <mergeCell ref="C501:F501"/>
    <mergeCell ref="A497:A500"/>
    <mergeCell ref="C497:F497"/>
    <mergeCell ref="C498:D498"/>
    <mergeCell ref="E498:F498"/>
    <mergeCell ref="C499:D499"/>
    <mergeCell ref="C496:F496"/>
    <mergeCell ref="A489:A496"/>
    <mergeCell ref="B489:B496"/>
    <mergeCell ref="G491:I491"/>
    <mergeCell ref="G492:I492"/>
    <mergeCell ref="G495:I495"/>
    <mergeCell ref="G493:I493"/>
    <mergeCell ref="G494:I494"/>
    <mergeCell ref="E494:F494"/>
    <mergeCell ref="A505:A507"/>
    <mergeCell ref="B505:B507"/>
    <mergeCell ref="C505:F507"/>
    <mergeCell ref="G505:I505"/>
    <mergeCell ref="G506:I506"/>
    <mergeCell ref="G507:I507"/>
    <mergeCell ref="A508:A510"/>
    <mergeCell ref="B508:B510"/>
    <mergeCell ref="C508:F510"/>
    <mergeCell ref="G508:I508"/>
    <mergeCell ref="G509:I509"/>
    <mergeCell ref="G510:I510"/>
    <mergeCell ref="G516:I516"/>
    <mergeCell ref="A514:A520"/>
    <mergeCell ref="B514:B519"/>
    <mergeCell ref="D514:D515"/>
    <mergeCell ref="E514:E515"/>
    <mergeCell ref="D517:D518"/>
    <mergeCell ref="E517:E518"/>
    <mergeCell ref="F517:F518"/>
    <mergeCell ref="C520:F520"/>
    <mergeCell ref="G519:I519"/>
    <mergeCell ref="G520:I520"/>
    <mergeCell ref="A511:A512"/>
    <mergeCell ref="B511:B512"/>
    <mergeCell ref="C511:F512"/>
    <mergeCell ref="G511:I511"/>
    <mergeCell ref="G512:I512"/>
    <mergeCell ref="C513:F513"/>
    <mergeCell ref="G513:I513"/>
    <mergeCell ref="F514:F515"/>
    <mergeCell ref="G514:I514"/>
    <mergeCell ref="G515:I515"/>
    <mergeCell ref="A521:A522"/>
    <mergeCell ref="B521:B522"/>
    <mergeCell ref="C521:F521"/>
    <mergeCell ref="C522:F522"/>
    <mergeCell ref="G523:I525"/>
    <mergeCell ref="G517:I517"/>
    <mergeCell ref="G518:I518"/>
    <mergeCell ref="A526:A527"/>
    <mergeCell ref="C526:F527"/>
    <mergeCell ref="G526:I527"/>
    <mergeCell ref="A523:A525"/>
    <mergeCell ref="C523:F523"/>
    <mergeCell ref="C524:F524"/>
    <mergeCell ref="C525:F525"/>
    <mergeCell ref="G521:I521"/>
    <mergeCell ref="G522:I522"/>
  </mergeCells>
  <phoneticPr fontId="24" type="noConversion"/>
  <hyperlinks>
    <hyperlink ref="C522" r:id="rId1" display="http://uwvdigitaal.info.uwv.nl/uwv_digitaal/UWV_organisatie/WGz/organisatie/UWVHandboekWerkgevers/handboek/wgzdigitaal/a341/34101.html" xr:uid="{00000000-0004-0000-0200-000000000000}"/>
    <hyperlink ref="G522" r:id="rId2" display="http://uwvdigitaal.info.uwv.nl/uwv_digitaal/UWV_organisatie/WGz/organisatie/UWVHandboekWerkgevers/handboek/wgzdigitaal/a351/35101.html" xr:uid="{00000000-0004-0000-0200-000001000000}"/>
    <hyperlink ref="A467" r:id="rId3" display="mailto:geert.wolvers@uwv.nl" xr:uid="{00000000-0004-0000-0200-000002000000}"/>
    <hyperlink ref="A803" r:id="rId4" display="mailto:sunny.chawdry-01@uwv.nl" xr:uid="{929B1BBE-45B3-43D9-82BF-79E2F69B308F}"/>
    <hyperlink ref="A805" r:id="rId5" display="mailto:a.hoen@verzekeraars.nl" xr:uid="{ADF6AE96-73CB-4E7C-BF1B-DE50493E0411}"/>
    <hyperlink ref="A837" r:id="rId6" display="https://zoek.officielebekendmakingen.nl/stcrt-2023-53.html" xr:uid="{5627E61D-C067-4507-A2CC-E1C6472BBF8F}"/>
    <hyperlink ref="A862" r:id="rId7" display="mailto:sunny.chawdry-01@uwv.nl" xr:uid="{200A8150-E132-409C-A116-590A126137CD}"/>
    <hyperlink ref="A882" r:id="rId8" display="mailto:a.hoen@verzekeraars.nl" xr:uid="{C5BF3FD1-B52E-462E-82DB-2BC5A102F9C3}"/>
    <hyperlink ref="A884" r:id="rId9" display="mailto:sunny.chawdry-01@uwv.nl" xr:uid="{3EE42C62-9F28-41BB-BFD8-78396D9FA8B9}"/>
    <hyperlink ref="A894" r:id="rId10" display="mailto:sunny.chawdry-01@uwv.nl" xr:uid="{D6C2672A-F8E2-45E3-BDA9-8676B236EA9F}"/>
    <hyperlink ref="A896" r:id="rId11" display="mailto:a.hoen@verzekeraars.nl" xr:uid="{CBA5E5B6-8886-4EC1-B841-B7558C2FAB98}"/>
    <hyperlink ref="A922" r:id="rId12" display="mailto:sunny.chawdry-01@uwv.nl" xr:uid="{F8A5E2D6-D72A-46FF-BB5B-79269B07F264}"/>
    <hyperlink ref="A929" r:id="rId13" display="mailto:a.hoen@verzekeraars.nl" xr:uid="{3EC24823-37F1-4E16-922B-DD4A4AF3692E}"/>
    <hyperlink ref="A931" r:id="rId14" display="mailto:sunny.chawdry-01@uwv.nl" xr:uid="{BDA6372F-74CA-44D0-80B6-4357EE68409E}"/>
    <hyperlink ref="A941" r:id="rId15" display="mailto:sunny.chawdry-01@uwv.nl" xr:uid="{B58A2650-91A0-49DD-B11F-BCCB352619AC}"/>
    <hyperlink ref="A943" r:id="rId16" display="mailto:a.hoen@verzekeraars.nl" xr:uid="{93F156FC-B367-4755-A6BE-913D9E696FEC}"/>
    <hyperlink ref="A944" r:id="rId17" display="mailto:bertil.barendregt@uwv.nl" xr:uid="{BD57C289-7F5E-47FF-B65F-97127C672F92}"/>
    <hyperlink ref="A988" r:id="rId18" display="mailto:sunny.chawdry-01@uwv.nl" xr:uid="{017F6D2C-52A5-47FC-B307-49AA33476110}"/>
    <hyperlink ref="A990" r:id="rId19" display="mailto:a.hoen@verzekeraars.nl" xr:uid="{6AF1B743-B933-4E9F-B824-31BCF9B5F38D}"/>
    <hyperlink ref="A997" r:id="rId20" display="https://zoek.officielebekendmakingen.nl/stcrt-2024-184.html" xr:uid="{1408ECBE-CD3F-4388-9D9C-1D97C73EF9C7}"/>
    <hyperlink ref="A1056" r:id="rId21" display="mailto:martijn.druijff@uwv.nl" xr:uid="{04F843EE-71B8-44E7-ACE6-B668AC093FF5}"/>
    <hyperlink ref="A1084" r:id="rId22" display="https://zoek.officielebekendmakingen.nl/stcrt-2025-1131.html" xr:uid="{D093841D-4363-43E0-8F68-ED60AA4A40C3}"/>
    <hyperlink ref="A1113" r:id="rId23" display="mailto:sunny.chawdry-01@uwv.nl" xr:uid="{6E59624C-9EBF-4545-A0E4-BCA9C837159E}"/>
    <hyperlink ref="A1146" r:id="rId24" display="mailto:sunny.chawdry-01@uwv.nl" xr:uid="{63F6A3EE-F290-42C9-8338-0BEB3E0ECB3D}"/>
    <hyperlink ref="A1154" r:id="rId25" display="mailto:a.hoen@verzekeraars.nl" xr:uid="{CC24703A-AB25-44CD-8D34-E7D218830071}"/>
    <hyperlink ref="A1156" r:id="rId26" display="mailto:sunny.chawdry-01@uwv.nl" xr:uid="{75C79487-37A3-4868-86FA-FC80562BC533}"/>
    <hyperlink ref="A1166" r:id="rId27" display="mailto:sunny.chawdry-01@uwv.nl" xr:uid="{48C1AC22-518B-43DE-B2DE-02BE925A053C}"/>
    <hyperlink ref="A1168" r:id="rId28" display="mailto:a.hoen@verzekeraars.nl" xr:uid="{B4B841A9-1496-4F13-9A0E-973B6BCCA97A}"/>
    <hyperlink ref="A1169" r:id="rId29" display="mailto:Martijn.Druijff@uwv.nl" xr:uid="{FCD17F2D-98F4-4F5E-A03B-A8A1F50F20DD}"/>
    <hyperlink ref="A1200" r:id="rId30" display="mailto:sunny.chawdry-01@uwv.nl" xr:uid="{C8C5E4B2-0D02-41FA-B388-6E24E959CBFD}"/>
    <hyperlink ref="A1207" r:id="rId31" display="https://www.verzekeraars.nl/privacy" xr:uid="{8E5B26CE-FCC3-49BF-9EB9-EC7DEEC1101F}"/>
  </hyperlinks>
  <pageMargins left="0.75" right="0.75" top="1" bottom="1" header="0.5" footer="0.5"/>
  <pageSetup paperSize="9" orientation="portrait" horizontalDpi="300" verticalDpi="300" r:id="rId32"/>
  <headerFooter alignWithMargins="0"/>
  <drawing r:id="rId3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7"/>
  <dimension ref="A1:GV708"/>
  <sheetViews>
    <sheetView showZeros="0" tabSelected="1" zoomScale="80" zoomScaleNormal="80" zoomScaleSheetLayoutView="100" workbookViewId="0">
      <selection activeCell="E7" sqref="E7"/>
    </sheetView>
  </sheetViews>
  <sheetFormatPr defaultColWidth="8.88671875" defaultRowHeight="13.2"/>
  <cols>
    <col min="1" max="1" width="2.6640625" style="1" customWidth="1"/>
    <col min="2" max="2" width="6.6640625" style="1" customWidth="1"/>
    <col min="3" max="3" width="45.109375" style="2" customWidth="1"/>
    <col min="4" max="4" width="2" style="2" bestFit="1" customWidth="1"/>
    <col min="5" max="5" width="21" style="1" customWidth="1"/>
    <col min="6" max="6" width="5.109375" style="1" customWidth="1"/>
    <col min="7" max="7" width="11" style="1" customWidth="1"/>
    <col min="8" max="8" width="11.109375" style="3" customWidth="1"/>
    <col min="9" max="10" width="11.109375" style="3" hidden="1" customWidth="1"/>
    <col min="11" max="11" width="8.88671875" style="3" hidden="1" customWidth="1"/>
    <col min="12" max="12" width="11.88671875" style="3" hidden="1" customWidth="1"/>
    <col min="13" max="13" width="11.33203125" style="3" hidden="1" customWidth="1"/>
    <col min="14" max="14" width="8.88671875" style="3" hidden="1" customWidth="1"/>
    <col min="15" max="15" width="12.33203125" style="3" hidden="1" customWidth="1"/>
    <col min="16" max="24" width="8.88671875" style="3" hidden="1" customWidth="1"/>
    <col min="25" max="26" width="11.88671875" style="3" hidden="1" customWidth="1"/>
    <col min="27" max="27" width="61.44140625" style="3" hidden="1" customWidth="1"/>
    <col min="28" max="33" width="14.6640625" style="3" hidden="1" customWidth="1"/>
    <col min="34" max="34" width="14.44140625" style="3" hidden="1" customWidth="1"/>
    <col min="35" max="35" width="53.44140625" style="3" hidden="1" customWidth="1"/>
    <col min="36" max="36" width="14.44140625" style="3" hidden="1" customWidth="1"/>
    <col min="37" max="37" width="15.6640625" style="3" hidden="1" customWidth="1"/>
    <col min="38" max="38" width="22.6640625" style="3" hidden="1" customWidth="1"/>
    <col min="39" max="39" width="12" style="3" hidden="1" customWidth="1"/>
    <col min="40" max="40" width="11.33203125" style="3" hidden="1" customWidth="1"/>
    <col min="41" max="56" width="10.6640625" style="3" hidden="1" customWidth="1"/>
    <col min="57" max="58" width="10.6640625" style="121" hidden="1" customWidth="1"/>
    <col min="59" max="70" width="10.6640625" style="3" hidden="1" customWidth="1"/>
    <col min="71" max="74" width="13.109375" style="3" hidden="1" customWidth="1"/>
    <col min="75" max="77" width="13.109375" style="121" hidden="1" customWidth="1"/>
    <col min="78" max="78" width="13.109375" style="3" hidden="1" customWidth="1"/>
    <col min="79" max="81" width="9.88671875" style="3" hidden="1" customWidth="1"/>
    <col min="82" max="88" width="8.88671875" style="3" hidden="1" customWidth="1"/>
    <col min="89" max="120" width="8.88671875" style="1" hidden="1" customWidth="1"/>
    <col min="121" max="137" width="8.88671875" style="1" customWidth="1"/>
    <col min="138" max="146" width="8.88671875" style="1"/>
    <col min="147" max="163" width="8.88671875" style="94"/>
    <col min="164" max="204" width="8.88671875" style="1"/>
    <col min="205" max="16384" width="8.88671875" style="94"/>
  </cols>
  <sheetData>
    <row r="1" spans="1:133" ht="13.8" thickBot="1">
      <c r="Y1" s="120" t="s">
        <v>4</v>
      </c>
      <c r="Z1" s="120"/>
      <c r="AA1" s="120"/>
      <c r="AB1" s="120"/>
      <c r="AC1" s="120"/>
      <c r="BN1" s="122">
        <f t="shared" ref="BN1:BY1" si="0">(SQRT(1+BN3/100)-1)*100</f>
        <v>0.28741590784799875</v>
      </c>
      <c r="BO1" s="122">
        <f t="shared" si="0"/>
        <v>0.26538783014482537</v>
      </c>
      <c r="BP1" s="122">
        <f t="shared" si="0"/>
        <v>0.318051894236282</v>
      </c>
      <c r="BQ1" s="122">
        <f t="shared" si="0"/>
        <v>0.2220057224683547</v>
      </c>
      <c r="BR1" s="122">
        <f t="shared" si="0"/>
        <v>0.20095137152984499</v>
      </c>
      <c r="BS1" s="122">
        <f t="shared" si="0"/>
        <v>0.55807944031112111</v>
      </c>
      <c r="BT1" s="122">
        <f t="shared" si="0"/>
        <v>0.40994853121272268</v>
      </c>
      <c r="BU1" s="122">
        <f t="shared" si="0"/>
        <v>0.47052932675961667</v>
      </c>
      <c r="BV1" s="122">
        <f t="shared" si="0"/>
        <v>0.44030256959879388</v>
      </c>
      <c r="BW1" s="122">
        <f t="shared" si="0"/>
        <v>0.39802429908495363</v>
      </c>
      <c r="BX1" s="122">
        <f t="shared" si="0"/>
        <v>0.51558217059586298</v>
      </c>
      <c r="BY1" s="122">
        <f t="shared" si="0"/>
        <v>0.67357785145434335</v>
      </c>
      <c r="BZ1" s="122">
        <f>(SQRT(1+BZ3/100)-1)*100</f>
        <v>0.61508454843521854</v>
      </c>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row>
    <row r="2" spans="1:133" ht="13.8">
      <c r="B2" s="4"/>
      <c r="C2" s="5" t="s">
        <v>813</v>
      </c>
      <c r="D2" s="6"/>
      <c r="E2" s="7"/>
      <c r="F2" s="7"/>
      <c r="G2" s="8"/>
      <c r="H2" s="9" t="s">
        <v>734</v>
      </c>
      <c r="Y2" s="120" t="s">
        <v>5</v>
      </c>
      <c r="Z2" s="120"/>
      <c r="AA2" s="120"/>
      <c r="AB2" s="120"/>
      <c r="AC2" s="120"/>
      <c r="AD2" s="122"/>
      <c r="AE2" s="122"/>
      <c r="AF2" s="122"/>
      <c r="AG2" s="122"/>
      <c r="AH2" s="122"/>
      <c r="AI2" s="122"/>
      <c r="AJ2" s="123"/>
      <c r="AK2" s="124" t="s">
        <v>807</v>
      </c>
      <c r="AL2" s="125"/>
      <c r="AM2" s="125"/>
      <c r="AN2" s="125"/>
      <c r="AO2" s="125"/>
      <c r="AP2" s="125"/>
      <c r="AQ2" s="126"/>
      <c r="AR2" s="122"/>
      <c r="AS2" s="127"/>
      <c r="AT2" s="127"/>
      <c r="AU2" s="122"/>
      <c r="AV2" s="122"/>
      <c r="AW2" s="122"/>
      <c r="AX2" s="122"/>
      <c r="AY2" s="122"/>
      <c r="BC2" s="122"/>
      <c r="BD2" s="122"/>
      <c r="BG2" s="122"/>
      <c r="BH2" s="122"/>
      <c r="BI2" s="122"/>
      <c r="BJ2" s="122"/>
      <c r="BK2" s="122"/>
      <c r="BL2" s="122"/>
      <c r="BM2" s="122"/>
      <c r="BN2" s="122">
        <f t="shared" ref="BN2:BY2" si="1">(SQRT(1+BN4/100)-1)*100</f>
        <v>0.7371530311918173</v>
      </c>
      <c r="BO2" s="122">
        <f t="shared" si="1"/>
        <v>0.55356650483415759</v>
      </c>
      <c r="BP2" s="122">
        <f t="shared" si="1"/>
        <v>0.58428379540196307</v>
      </c>
      <c r="BQ2" s="122">
        <f t="shared" si="1"/>
        <v>0.54076371011027025</v>
      </c>
      <c r="BR2" s="122">
        <f t="shared" si="1"/>
        <v>0.42340321754239518</v>
      </c>
      <c r="BS2" s="122">
        <f t="shared" si="1"/>
        <v>0.7601522801305105</v>
      </c>
      <c r="BT2" s="122">
        <f t="shared" si="1"/>
        <v>0.97031580999238365</v>
      </c>
      <c r="BU2" s="122">
        <f t="shared" si="1"/>
        <v>0.88240678603632716</v>
      </c>
      <c r="BV2" s="122">
        <f t="shared" si="1"/>
        <v>0.91290364907485877</v>
      </c>
      <c r="BW2" s="122">
        <f t="shared" si="1"/>
        <v>0.84007937990024928</v>
      </c>
      <c r="BX2" s="122">
        <f t="shared" si="1"/>
        <v>0.91565861200153531</v>
      </c>
      <c r="BY2" s="122">
        <f t="shared" si="1"/>
        <v>1.1926328693573796</v>
      </c>
      <c r="BZ2" s="122">
        <f>(SQRT(1+BZ4/100)-1)*100</f>
        <v>1.2928054731755401</v>
      </c>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40" t="s">
        <v>1294</v>
      </c>
      <c r="DG2" s="122"/>
      <c r="DH2" s="122"/>
      <c r="DI2" s="122"/>
      <c r="DJ2" s="122"/>
      <c r="DK2" s="122"/>
      <c r="DL2" s="122"/>
      <c r="DM2" s="122"/>
      <c r="DN2" s="122"/>
      <c r="DO2" s="122"/>
      <c r="DP2" s="122"/>
      <c r="DQ2" s="122"/>
      <c r="DR2" s="122"/>
      <c r="DS2" s="122"/>
      <c r="DT2" s="122"/>
      <c r="DU2" s="3"/>
      <c r="DV2" s="3"/>
      <c r="DW2" s="3"/>
      <c r="DX2" s="3"/>
      <c r="DY2" s="3"/>
      <c r="DZ2" s="3"/>
      <c r="EA2" s="3"/>
      <c r="EB2" s="3"/>
      <c r="EC2" s="3"/>
    </row>
    <row r="3" spans="1:133" ht="15" customHeight="1">
      <c r="B3" s="10" t="s">
        <v>812</v>
      </c>
      <c r="C3" s="11" t="str">
        <f ca="1">VLOOKUP(FALSE,AB133:AC179,2,FALSE)</f>
        <v>VUL DE DATUM ONGEVAL IN.</v>
      </c>
      <c r="F3" s="12"/>
      <c r="G3" s="13"/>
      <c r="H3" s="9" t="s">
        <v>102</v>
      </c>
      <c r="J3" s="128"/>
      <c r="K3" s="128"/>
      <c r="AB3" s="129" t="s">
        <v>1354</v>
      </c>
      <c r="AC3" s="130"/>
      <c r="AD3" s="130"/>
      <c r="AE3" s="122"/>
      <c r="AF3" s="122"/>
      <c r="AG3" s="122"/>
      <c r="AH3" s="122"/>
      <c r="AI3" s="122"/>
      <c r="AJ3" s="123"/>
      <c r="AK3" s="131" t="s">
        <v>686</v>
      </c>
      <c r="AL3" s="132"/>
      <c r="AM3" s="133" t="s">
        <v>835</v>
      </c>
      <c r="AN3" s="134">
        <v>45834</v>
      </c>
      <c r="AO3" s="132"/>
      <c r="AP3" s="132" t="s">
        <v>837</v>
      </c>
      <c r="AQ3" s="135">
        <v>46266</v>
      </c>
      <c r="AR3" s="122"/>
      <c r="AS3" s="122"/>
      <c r="AT3" s="122"/>
      <c r="AU3" s="122"/>
      <c r="AV3" s="122"/>
      <c r="AW3" s="122"/>
      <c r="AX3" s="122"/>
      <c r="AY3" s="122"/>
      <c r="BC3" s="122"/>
      <c r="BD3" s="122"/>
      <c r="BG3" s="122"/>
      <c r="BH3" s="122"/>
      <c r="BI3" s="122"/>
      <c r="BJ3" s="122"/>
      <c r="BK3" s="122"/>
      <c r="BL3" s="122"/>
      <c r="BM3" s="122"/>
      <c r="BN3" s="121">
        <f t="shared" ref="BN3:BU3" si="2">(BN8-BM8)/BM8*100</f>
        <v>0.57565789473684448</v>
      </c>
      <c r="BO3" s="121">
        <f t="shared" si="2"/>
        <v>0.5314799672935413</v>
      </c>
      <c r="BP3" s="121">
        <f t="shared" si="2"/>
        <v>0.63711535854683332</v>
      </c>
      <c r="BQ3" s="121">
        <f t="shared" si="2"/>
        <v>0.44450431034482535</v>
      </c>
      <c r="BR3" s="121">
        <f t="shared" si="2"/>
        <v>0.40230655759690409</v>
      </c>
      <c r="BS3" s="121">
        <f t="shared" si="2"/>
        <v>1.1192734072392063</v>
      </c>
      <c r="BT3" s="121">
        <f t="shared" si="2"/>
        <v>0.82157764040788284</v>
      </c>
      <c r="BU3" s="121">
        <f t="shared" si="2"/>
        <v>0.94327263199266187</v>
      </c>
      <c r="BV3" s="121">
        <f>(BV8-BU8)/BU8*100</f>
        <v>0.88254380272551181</v>
      </c>
      <c r="BW3" s="121">
        <f>(BW8-BV8)/BV8*100</f>
        <v>0.79763283159653975</v>
      </c>
      <c r="BX3" s="121">
        <f>(BX8-BW8)/BW8*100</f>
        <v>1.0338225909381014</v>
      </c>
      <c r="BY3" s="121">
        <f>(BY8-BX8)/BX8*100</f>
        <v>1.3516927741283571</v>
      </c>
      <c r="BZ3" s="121">
        <f>(BZ8-BY8)/BY8*100</f>
        <v>1.2339523868876914</v>
      </c>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3"/>
      <c r="DV3" s="3"/>
      <c r="DW3" s="3"/>
      <c r="DX3" s="3"/>
      <c r="DY3" s="3"/>
      <c r="DZ3" s="3"/>
      <c r="EA3" s="3"/>
      <c r="EB3" s="3"/>
      <c r="EC3" s="3"/>
    </row>
    <row r="4" spans="1:133" ht="15" customHeight="1" thickBot="1">
      <c r="B4" s="14" t="s">
        <v>811</v>
      </c>
      <c r="C4" s="15">
        <f ca="1">VLOOKUP(FALSE,Invoer!AB185:AC205,2,FALSE)</f>
        <v>0</v>
      </c>
      <c r="D4" s="16"/>
      <c r="E4" s="16"/>
      <c r="F4" s="17"/>
      <c r="G4" s="18"/>
      <c r="H4" s="9" t="s">
        <v>1478</v>
      </c>
      <c r="AB4" s="122"/>
      <c r="AC4" s="122"/>
      <c r="AD4" s="122"/>
      <c r="AE4" s="122"/>
      <c r="AF4" s="122"/>
      <c r="AG4" s="122"/>
      <c r="AH4" s="122"/>
      <c r="AI4" s="122"/>
      <c r="AJ4" s="123"/>
      <c r="AK4" s="136" t="s">
        <v>33</v>
      </c>
      <c r="AL4" s="137"/>
      <c r="AM4" s="138" t="s">
        <v>836</v>
      </c>
      <c r="AN4" s="139">
        <v>45292</v>
      </c>
      <c r="AO4" s="137"/>
      <c r="AP4" s="137" t="s">
        <v>834</v>
      </c>
      <c r="AQ4" s="140">
        <v>46266</v>
      </c>
      <c r="AR4" s="122"/>
      <c r="AS4" s="122"/>
      <c r="AT4" s="122"/>
      <c r="AU4" s="122"/>
      <c r="AV4" s="122"/>
      <c r="AW4" s="122"/>
      <c r="AX4" s="122"/>
      <c r="AY4" s="122"/>
      <c r="BC4" s="122"/>
      <c r="BD4" s="122"/>
      <c r="BG4" s="122"/>
      <c r="BH4" s="40"/>
      <c r="BI4" s="122"/>
      <c r="BJ4" s="122"/>
      <c r="BK4" s="122"/>
      <c r="BL4" s="122"/>
      <c r="BM4" s="122"/>
      <c r="BN4" s="121">
        <f t="shared" ref="BN4:BU4" si="3">(BN8-BL8)/BL8*100</f>
        <v>1.479740008297598</v>
      </c>
      <c r="BO4" s="121">
        <f t="shared" si="3"/>
        <v>1.110197368421056</v>
      </c>
      <c r="BP4" s="121">
        <f t="shared" si="3"/>
        <v>1.1719814663396013</v>
      </c>
      <c r="BQ4" s="121">
        <f t="shared" si="3"/>
        <v>1.0844516741222681</v>
      </c>
      <c r="BR4" s="121">
        <f t="shared" si="3"/>
        <v>0.84859913793104758</v>
      </c>
      <c r="BS4" s="121">
        <f t="shared" si="3"/>
        <v>1.5260828751508719</v>
      </c>
      <c r="BT4" s="121">
        <f t="shared" si="3"/>
        <v>1.950046747695998</v>
      </c>
      <c r="BU4" s="121">
        <f t="shared" si="3"/>
        <v>1.7725999894330835</v>
      </c>
      <c r="BV4" s="121">
        <f>(BV8-BT8)/BT8*100</f>
        <v>1.834141228874631</v>
      </c>
      <c r="BW4" s="121">
        <f>(BW8-BU8)/BU8*100</f>
        <v>1.6872160934458109</v>
      </c>
      <c r="BX4" s="121">
        <f>(BX8-BV8)/BV8*100</f>
        <v>1.8397015309404252</v>
      </c>
      <c r="BY4" s="121">
        <f>(BY8-BW8)/BW8*100</f>
        <v>2.3994894703254754</v>
      </c>
      <c r="BZ4" s="121">
        <f>(BZ8-BX8)/BX8*100</f>
        <v>2.6023244062657938</v>
      </c>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40" t="s">
        <v>264</v>
      </c>
      <c r="DG4" s="122"/>
      <c r="DH4" s="122"/>
      <c r="DI4" s="141">
        <f>bedrag</f>
        <v>0</v>
      </c>
      <c r="DJ4" s="122"/>
      <c r="DK4" s="122"/>
      <c r="DL4" s="122"/>
      <c r="DM4" s="122"/>
      <c r="DN4" s="122"/>
      <c r="DO4" s="122"/>
      <c r="DP4" s="122"/>
      <c r="DQ4" s="122"/>
      <c r="DR4" s="122"/>
      <c r="DS4" s="122"/>
      <c r="DT4" s="122"/>
      <c r="DU4" s="3"/>
      <c r="DV4" s="3"/>
      <c r="DW4" s="3"/>
      <c r="DX4" s="3"/>
      <c r="DY4" s="3"/>
      <c r="DZ4" s="3"/>
      <c r="EA4" s="3"/>
      <c r="EB4" s="3"/>
      <c r="EC4" s="3"/>
    </row>
    <row r="5" spans="1:133" ht="21.45" customHeight="1" thickBot="1">
      <c r="A5" s="19"/>
      <c r="B5" s="95" t="s">
        <v>186</v>
      </c>
      <c r="C5" s="96"/>
      <c r="D5" s="97"/>
      <c r="E5" s="97"/>
      <c r="F5" s="98"/>
      <c r="G5" s="99"/>
      <c r="H5" s="9"/>
      <c r="Y5" s="142" t="s">
        <v>729</v>
      </c>
      <c r="Z5" s="143"/>
      <c r="AA5" s="144"/>
      <c r="AB5" s="122"/>
      <c r="AC5" s="122"/>
      <c r="AD5" s="122"/>
      <c r="AE5" s="145"/>
      <c r="AF5" s="122"/>
      <c r="AG5" s="122"/>
      <c r="AH5" s="122"/>
      <c r="AI5" s="122"/>
      <c r="AJ5" s="123"/>
      <c r="AK5" s="146"/>
      <c r="AL5" s="147"/>
      <c r="AM5" s="122"/>
      <c r="AN5" s="122"/>
      <c r="AO5" s="122"/>
      <c r="AP5" s="148"/>
      <c r="AQ5" s="148"/>
      <c r="AR5" s="122"/>
      <c r="AS5" s="122"/>
      <c r="AT5" s="122"/>
      <c r="AU5" s="122"/>
      <c r="AV5" s="122"/>
      <c r="AW5" s="122"/>
      <c r="AX5" s="122"/>
      <c r="AY5" s="122"/>
      <c r="BC5" s="122"/>
      <c r="BD5" s="122"/>
      <c r="BG5" s="122"/>
      <c r="BH5" s="122"/>
      <c r="BI5" s="122"/>
      <c r="BJ5" s="122"/>
      <c r="BK5" s="122"/>
      <c r="BL5" s="122"/>
      <c r="BM5" s="122"/>
      <c r="BN5" s="122"/>
      <c r="BO5" s="122"/>
      <c r="BP5" s="122"/>
      <c r="BQ5" s="122"/>
      <c r="BR5" s="122"/>
      <c r="BS5" s="122"/>
      <c r="BT5" s="122"/>
      <c r="BU5" s="122"/>
      <c r="BV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49">
        <f>Invoer!AA15</f>
        <v>0</v>
      </c>
      <c r="DG5" s="150"/>
      <c r="DH5" s="150" t="str">
        <f>TEXT(DF5,"0,00")</f>
        <v>000</v>
      </c>
      <c r="DI5" s="150" t="str">
        <f>MID(DH5,1,1)</f>
        <v>0</v>
      </c>
      <c r="DJ5" s="150" t="str">
        <f>MID(DH5,2,1)</f>
        <v>0</v>
      </c>
      <c r="DK5" s="150" t="str">
        <f>MID(DH5,3,1)</f>
        <v>0</v>
      </c>
      <c r="DL5" s="150" t="str">
        <f>MID(DH5,4,1)</f>
        <v/>
      </c>
      <c r="DM5" s="150" t="str">
        <f>MID(DH5,5,1)</f>
        <v/>
      </c>
      <c r="DN5" s="150" t="str">
        <f>MID(DH5,6,1)</f>
        <v/>
      </c>
      <c r="DO5" s="150" t="str">
        <f>MID(DH5,7,1)</f>
        <v/>
      </c>
      <c r="DP5" s="150" t="str">
        <f>MID(DH5,8,1)</f>
        <v/>
      </c>
      <c r="DQ5" s="150" t="str">
        <f>MID(DH5,9,1)</f>
        <v/>
      </c>
      <c r="DR5" s="150" t="str">
        <f>MID(DH5,10,1)</f>
        <v/>
      </c>
      <c r="DS5" s="151" t="str">
        <f>MID(DH5,11,1)</f>
        <v/>
      </c>
      <c r="DT5" s="122"/>
      <c r="DU5" s="3"/>
      <c r="DV5" s="3"/>
      <c r="DW5" s="3"/>
      <c r="DX5" s="3"/>
      <c r="DY5" s="3"/>
      <c r="DZ5" s="3"/>
      <c r="EA5" s="3"/>
      <c r="EB5" s="3"/>
      <c r="EC5" s="3"/>
    </row>
    <row r="6" spans="1:133" ht="12.75" customHeight="1" thickTop="1">
      <c r="A6" s="19"/>
      <c r="B6" s="119"/>
      <c r="C6" s="116"/>
      <c r="D6" s="20"/>
      <c r="E6" s="21"/>
      <c r="G6" s="22"/>
      <c r="H6" s="152"/>
      <c r="J6" s="152"/>
      <c r="K6" s="153"/>
      <c r="Y6" s="154" t="s">
        <v>730</v>
      </c>
      <c r="AA6" s="23"/>
      <c r="AB6" s="155"/>
      <c r="AC6" s="156"/>
      <c r="AD6" s="156"/>
      <c r="AE6" s="156"/>
      <c r="AF6" s="156"/>
      <c r="AG6" s="156"/>
      <c r="AH6" s="156"/>
      <c r="AI6" s="122"/>
      <c r="AJ6" s="157"/>
      <c r="AK6" s="158" t="s">
        <v>785</v>
      </c>
      <c r="AL6" s="159"/>
      <c r="AM6" s="160"/>
      <c r="AN6" s="161"/>
      <c r="AO6" s="161"/>
      <c r="AP6" s="161"/>
      <c r="AQ6" s="162"/>
      <c r="AR6" s="162"/>
      <c r="AS6" s="161"/>
      <c r="AT6" s="161"/>
      <c r="AU6" s="161"/>
      <c r="AV6" s="161"/>
      <c r="AW6" s="161"/>
      <c r="AX6" s="161"/>
      <c r="AY6" s="161"/>
      <c r="AZ6" s="163"/>
      <c r="BA6" s="163"/>
      <c r="BB6" s="163"/>
      <c r="BC6" s="161"/>
      <c r="BD6" s="161"/>
      <c r="BE6" s="164"/>
      <c r="BF6" s="164"/>
      <c r="BG6" s="161"/>
      <c r="BH6" s="161"/>
      <c r="BI6" s="161"/>
      <c r="BJ6" s="161"/>
      <c r="BK6" s="161"/>
      <c r="BL6" s="161"/>
      <c r="BM6" s="161"/>
      <c r="BN6" s="161"/>
      <c r="BO6" s="161"/>
      <c r="BP6" s="161"/>
      <c r="BQ6" s="161"/>
      <c r="BR6" s="161"/>
      <c r="BS6" s="161"/>
      <c r="BT6" s="161"/>
      <c r="BU6" s="161"/>
      <c r="BV6" s="161"/>
      <c r="BW6" s="164"/>
      <c r="BX6" s="164"/>
      <c r="BY6" s="164"/>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5"/>
      <c r="DE6" s="122"/>
      <c r="DF6" s="166"/>
      <c r="DG6" s="148"/>
      <c r="DH6" s="148"/>
      <c r="DI6" s="148" t="str">
        <f t="shared" ref="DI6:DS6" si="4">IF(DI5=".",",",DI5)</f>
        <v>0</v>
      </c>
      <c r="DJ6" s="148" t="str">
        <f t="shared" si="4"/>
        <v>0</v>
      </c>
      <c r="DK6" s="148" t="str">
        <f t="shared" si="4"/>
        <v>0</v>
      </c>
      <c r="DL6" s="148" t="str">
        <f t="shared" si="4"/>
        <v/>
      </c>
      <c r="DM6" s="148" t="str">
        <f t="shared" si="4"/>
        <v/>
      </c>
      <c r="DN6" s="148" t="str">
        <f t="shared" si="4"/>
        <v/>
      </c>
      <c r="DO6" s="148" t="str">
        <f t="shared" si="4"/>
        <v/>
      </c>
      <c r="DP6" s="148" t="str">
        <f t="shared" si="4"/>
        <v/>
      </c>
      <c r="DQ6" s="148" t="str">
        <f t="shared" si="4"/>
        <v/>
      </c>
      <c r="DR6" s="148" t="str">
        <f t="shared" si="4"/>
        <v/>
      </c>
      <c r="DS6" s="167" t="str">
        <f t="shared" si="4"/>
        <v/>
      </c>
      <c r="DT6" s="122"/>
      <c r="DU6" s="3"/>
      <c r="DV6" s="3"/>
      <c r="DW6" s="3"/>
      <c r="DX6" s="3"/>
      <c r="DY6" s="3"/>
      <c r="DZ6" s="3"/>
      <c r="EA6" s="3"/>
      <c r="EB6" s="3"/>
      <c r="EC6" s="3"/>
    </row>
    <row r="7" spans="1:133" ht="12.75" customHeight="1" thickBot="1">
      <c r="A7" s="19"/>
      <c r="B7" s="114" t="s">
        <v>108</v>
      </c>
      <c r="C7" s="115"/>
      <c r="D7" s="24"/>
      <c r="E7" s="102"/>
      <c r="F7" s="25"/>
      <c r="G7" s="26"/>
      <c r="H7" s="168"/>
      <c r="I7" s="168"/>
      <c r="J7" s="168"/>
      <c r="Y7" s="154" t="s">
        <v>731</v>
      </c>
      <c r="AA7" s="76"/>
      <c r="AB7" s="169"/>
      <c r="AC7" s="170"/>
      <c r="AD7" s="170"/>
      <c r="AE7" s="170"/>
      <c r="AF7" s="170"/>
      <c r="AG7" s="170"/>
      <c r="AH7" s="170"/>
      <c r="AI7" s="170"/>
      <c r="AJ7" s="157"/>
      <c r="AK7" s="171"/>
      <c r="AL7" s="122"/>
      <c r="AM7" s="172">
        <v>36526</v>
      </c>
      <c r="AN7" s="172">
        <v>36708</v>
      </c>
      <c r="AO7" s="173">
        <v>36892</v>
      </c>
      <c r="AP7" s="173">
        <v>37073</v>
      </c>
      <c r="AQ7" s="174">
        <v>37257</v>
      </c>
      <c r="AR7" s="134">
        <v>37438</v>
      </c>
      <c r="AS7" s="134">
        <v>37622</v>
      </c>
      <c r="AT7" s="134">
        <v>37803</v>
      </c>
      <c r="AU7" s="134">
        <v>37987</v>
      </c>
      <c r="AV7" s="134">
        <v>38169</v>
      </c>
      <c r="AW7" s="134">
        <v>38353</v>
      </c>
      <c r="AX7" s="134">
        <v>38534</v>
      </c>
      <c r="AY7" s="134">
        <v>38718</v>
      </c>
      <c r="AZ7" s="134">
        <v>38899</v>
      </c>
      <c r="BA7" s="134">
        <v>39083</v>
      </c>
      <c r="BB7" s="134">
        <v>39264</v>
      </c>
      <c r="BC7" s="134">
        <v>39448</v>
      </c>
      <c r="BD7" s="134">
        <v>39630</v>
      </c>
      <c r="BE7" s="175">
        <v>39814</v>
      </c>
      <c r="BF7" s="175">
        <v>39995</v>
      </c>
      <c r="BG7" s="134">
        <v>40179</v>
      </c>
      <c r="BH7" s="134">
        <v>40360</v>
      </c>
      <c r="BI7" s="134">
        <v>40544</v>
      </c>
      <c r="BJ7" s="176">
        <v>40725</v>
      </c>
      <c r="BK7" s="134">
        <v>40909</v>
      </c>
      <c r="BL7" s="134">
        <v>41091</v>
      </c>
      <c r="BM7" s="134">
        <v>41275</v>
      </c>
      <c r="BN7" s="176">
        <v>41456</v>
      </c>
      <c r="BO7" s="134">
        <v>41640</v>
      </c>
      <c r="BP7" s="134">
        <v>41821</v>
      </c>
      <c r="BQ7" s="134">
        <v>42005</v>
      </c>
      <c r="BR7" s="175">
        <v>42186</v>
      </c>
      <c r="BS7" s="175">
        <v>42370</v>
      </c>
      <c r="BT7" s="177">
        <v>42552</v>
      </c>
      <c r="BU7" s="175">
        <v>42736</v>
      </c>
      <c r="BV7" s="175">
        <v>42917</v>
      </c>
      <c r="BW7" s="175">
        <v>43101</v>
      </c>
      <c r="BX7" s="177">
        <v>43282</v>
      </c>
      <c r="BY7" s="175">
        <v>43466</v>
      </c>
      <c r="BZ7" s="134">
        <v>43647</v>
      </c>
      <c r="CA7" s="134">
        <v>43831</v>
      </c>
      <c r="CB7" s="134">
        <v>44013</v>
      </c>
      <c r="CC7" s="134">
        <v>44197</v>
      </c>
      <c r="CD7" s="176">
        <v>44378</v>
      </c>
      <c r="CE7" s="134">
        <v>44562</v>
      </c>
      <c r="CF7" s="134">
        <v>44743</v>
      </c>
      <c r="CG7" s="134">
        <v>44927</v>
      </c>
      <c r="CH7" s="176">
        <v>45108</v>
      </c>
      <c r="CI7" s="134">
        <v>45292</v>
      </c>
      <c r="CJ7" s="134">
        <v>45474</v>
      </c>
      <c r="CK7" s="134">
        <v>45658</v>
      </c>
      <c r="CL7" s="134">
        <v>45839</v>
      </c>
      <c r="CM7" s="134">
        <v>46023</v>
      </c>
      <c r="CN7" s="134">
        <v>46204</v>
      </c>
      <c r="CO7" s="134">
        <v>46388</v>
      </c>
      <c r="CP7" s="134">
        <v>46569</v>
      </c>
      <c r="CQ7" s="134">
        <v>46753</v>
      </c>
      <c r="CR7" s="134">
        <v>46935</v>
      </c>
      <c r="CS7" s="134">
        <v>47119</v>
      </c>
      <c r="CT7" s="134">
        <v>47300</v>
      </c>
      <c r="CU7" s="134">
        <v>47484</v>
      </c>
      <c r="CV7" s="134">
        <v>47665</v>
      </c>
      <c r="CW7" s="134">
        <v>47849</v>
      </c>
      <c r="CX7" s="134">
        <v>48030</v>
      </c>
      <c r="CY7" s="134">
        <v>48214</v>
      </c>
      <c r="CZ7" s="134">
        <v>48396</v>
      </c>
      <c r="DA7" s="134">
        <v>48580</v>
      </c>
      <c r="DB7" s="134">
        <v>48761</v>
      </c>
      <c r="DC7" s="134">
        <v>48945</v>
      </c>
      <c r="DD7" s="178"/>
      <c r="DE7" s="122"/>
      <c r="DF7" s="179"/>
      <c r="DG7" s="180" t="s">
        <v>263</v>
      </c>
      <c r="DH7" s="181">
        <f>VALUE(DI7)</f>
        <v>0</v>
      </c>
      <c r="DI7" s="180" t="str">
        <f>DI6&amp;+DJ6&amp;+DK6&amp;+DL6&amp;+DM6&amp;+DN6&amp;+DO6&amp;+DP6&amp;+DQ6&amp;+DR6&amp;+DS6</f>
        <v>000</v>
      </c>
      <c r="DJ7" s="180"/>
      <c r="DK7" s="180"/>
      <c r="DL7" s="180"/>
      <c r="DM7" s="180"/>
      <c r="DN7" s="180"/>
      <c r="DO7" s="180"/>
      <c r="DP7" s="180"/>
      <c r="DQ7" s="180"/>
      <c r="DR7" s="180"/>
      <c r="DS7" s="182"/>
      <c r="DT7" s="122"/>
      <c r="DU7" s="3"/>
      <c r="DV7" s="3"/>
      <c r="DW7" s="3"/>
      <c r="DX7" s="3"/>
      <c r="DY7" s="3"/>
      <c r="DZ7" s="3"/>
      <c r="EA7" s="3"/>
      <c r="EB7" s="3"/>
      <c r="EC7" s="3"/>
    </row>
    <row r="8" spans="1:133" ht="12.75" customHeight="1" thickBot="1">
      <c r="A8" s="27"/>
      <c r="B8" s="114" t="s">
        <v>27</v>
      </c>
      <c r="C8" s="115"/>
      <c r="D8" s="28"/>
      <c r="E8" s="103"/>
      <c r="F8" s="29"/>
      <c r="G8" s="30"/>
      <c r="H8" s="183">
        <f>(E11-E9)/365</f>
        <v>0</v>
      </c>
      <c r="I8" s="184"/>
      <c r="J8" s="184"/>
      <c r="Y8" s="185"/>
      <c r="Z8" s="185" t="s">
        <v>838</v>
      </c>
      <c r="AA8" s="186">
        <f t="shared" ref="AA8:AA13" si="5">E7</f>
        <v>0</v>
      </c>
      <c r="AB8" s="187" t="s">
        <v>713</v>
      </c>
      <c r="AE8" s="170"/>
      <c r="AF8" s="170"/>
      <c r="AG8" s="170"/>
      <c r="AH8" s="170"/>
      <c r="AI8" s="170"/>
      <c r="AJ8" s="188"/>
      <c r="AK8" s="189" t="s">
        <v>760</v>
      </c>
      <c r="AL8" s="31"/>
      <c r="AM8" s="190">
        <v>54.22</v>
      </c>
      <c r="AN8" s="191">
        <f>121.55/euro</f>
        <v>55.156985265756383</v>
      </c>
      <c r="AO8" s="191">
        <f>126.33/euro</f>
        <v>57.326054698667242</v>
      </c>
      <c r="AP8" s="191">
        <f>129.17/euro</f>
        <v>58.614790512363236</v>
      </c>
      <c r="AQ8" s="192">
        <v>59.92</v>
      </c>
      <c r="AR8" s="191">
        <v>61.16</v>
      </c>
      <c r="AS8" s="191">
        <v>62.02</v>
      </c>
      <c r="AT8" s="191">
        <v>62.8</v>
      </c>
      <c r="AU8" s="191">
        <f>AT8</f>
        <v>62.8</v>
      </c>
      <c r="AV8" s="191">
        <f>AU8</f>
        <v>62.8</v>
      </c>
      <c r="AW8" s="191">
        <f>AV8</f>
        <v>62.8</v>
      </c>
      <c r="AX8" s="191">
        <f>AW8</f>
        <v>62.8</v>
      </c>
      <c r="AY8" s="191">
        <v>63.19</v>
      </c>
      <c r="AZ8" s="191">
        <v>63.78</v>
      </c>
      <c r="BA8" s="191">
        <v>64.59</v>
      </c>
      <c r="BB8" s="191">
        <v>65.400000000000006</v>
      </c>
      <c r="BC8" s="191">
        <v>66.290000000000006</v>
      </c>
      <c r="BD8" s="191">
        <v>67.36</v>
      </c>
      <c r="BE8" s="193">
        <v>68.58</v>
      </c>
      <c r="BF8" s="193">
        <v>69.45</v>
      </c>
      <c r="BG8" s="191">
        <v>69.900000000000006</v>
      </c>
      <c r="BH8" s="191">
        <v>70.31</v>
      </c>
      <c r="BI8" s="191">
        <v>70.73</v>
      </c>
      <c r="BJ8" s="191">
        <v>71.27</v>
      </c>
      <c r="BK8" s="191">
        <v>71.83</v>
      </c>
      <c r="BL8" s="191">
        <v>72.31</v>
      </c>
      <c r="BM8" s="191">
        <v>72.959999999999994</v>
      </c>
      <c r="BN8" s="191">
        <v>73.38</v>
      </c>
      <c r="BO8" s="191">
        <v>73.77</v>
      </c>
      <c r="BP8" s="191">
        <v>74.239999999999995</v>
      </c>
      <c r="BQ8" s="191">
        <v>74.569999999999993</v>
      </c>
      <c r="BR8" s="193">
        <v>74.87</v>
      </c>
      <c r="BS8" s="193">
        <v>75.707999999999998</v>
      </c>
      <c r="BT8" s="193">
        <v>76.33</v>
      </c>
      <c r="BU8" s="193">
        <v>77.05</v>
      </c>
      <c r="BV8" s="193">
        <v>77.73</v>
      </c>
      <c r="BW8" s="193">
        <v>78.349999999999994</v>
      </c>
      <c r="BX8" s="194">
        <v>79.16</v>
      </c>
      <c r="BY8" s="193">
        <v>80.23</v>
      </c>
      <c r="BZ8" s="193">
        <v>81.22</v>
      </c>
      <c r="CA8" s="193">
        <v>82.11</v>
      </c>
      <c r="CB8" s="193">
        <v>83.42</v>
      </c>
      <c r="CC8" s="193">
        <v>83.66</v>
      </c>
      <c r="CD8" s="193">
        <v>84.47</v>
      </c>
      <c r="CE8" s="195">
        <v>85.65</v>
      </c>
      <c r="CF8" s="193">
        <v>87.2</v>
      </c>
      <c r="CG8" s="193">
        <v>96.05</v>
      </c>
      <c r="CH8" s="195">
        <v>99.06</v>
      </c>
      <c r="CI8" s="193">
        <v>102.76</v>
      </c>
      <c r="CJ8" s="193">
        <v>105.95</v>
      </c>
      <c r="CK8" s="193">
        <v>108.83</v>
      </c>
      <c r="CL8" s="193">
        <v>111.52</v>
      </c>
      <c r="CM8" s="196">
        <f t="shared" ref="CM8:CM9" si="6">CL8</f>
        <v>111.52</v>
      </c>
      <c r="CN8" s="196">
        <f t="shared" ref="CN8:CN9" si="7">CM8</f>
        <v>111.52</v>
      </c>
      <c r="CO8" s="196">
        <f t="shared" ref="CO8:CO9" si="8">CN8</f>
        <v>111.52</v>
      </c>
      <c r="CP8" s="196">
        <f t="shared" ref="CP8:CP9" si="9">CO8</f>
        <v>111.52</v>
      </c>
      <c r="CQ8" s="196">
        <f t="shared" ref="CQ8:CQ9" si="10">CP8</f>
        <v>111.52</v>
      </c>
      <c r="CR8" s="196">
        <f t="shared" ref="CR8:CR9" si="11">CQ8</f>
        <v>111.52</v>
      </c>
      <c r="CS8" s="196">
        <f t="shared" ref="CS8:CS9" si="12">CR8</f>
        <v>111.52</v>
      </c>
      <c r="CT8" s="196">
        <f t="shared" ref="CT8:CT9" si="13">CS8</f>
        <v>111.52</v>
      </c>
      <c r="CU8" s="196">
        <f t="shared" ref="CU8:CU9" si="14">CT8</f>
        <v>111.52</v>
      </c>
      <c r="CV8" s="196">
        <f t="shared" ref="CV8:CV9" si="15">CU8</f>
        <v>111.52</v>
      </c>
      <c r="CW8" s="196">
        <f t="shared" ref="CW8:CW9" si="16">CV8</f>
        <v>111.52</v>
      </c>
      <c r="CX8" s="196">
        <f t="shared" ref="CX8:CX9" si="17">CW8</f>
        <v>111.52</v>
      </c>
      <c r="CY8" s="196">
        <f t="shared" ref="CY8:CY9" si="18">CX8</f>
        <v>111.52</v>
      </c>
      <c r="CZ8" s="196">
        <f t="shared" ref="CZ8:CZ9" si="19">CY8</f>
        <v>111.52</v>
      </c>
      <c r="DA8" s="196">
        <f t="shared" ref="DA8:DA9" si="20">CZ8</f>
        <v>111.52</v>
      </c>
      <c r="DB8" s="196">
        <f t="shared" ref="DB8:DB9" si="21">DA8</f>
        <v>111.52</v>
      </c>
      <c r="DC8" s="196">
        <f t="shared" ref="DC8:DC9" si="22">DB8</f>
        <v>111.52</v>
      </c>
      <c r="DD8" s="197"/>
      <c r="DE8" s="122"/>
      <c r="DF8" s="40" t="s">
        <v>265</v>
      </c>
      <c r="DG8" s="122"/>
      <c r="DH8" s="122"/>
      <c r="DI8" s="198">
        <f>percentage</f>
        <v>0</v>
      </c>
      <c r="DJ8" s="122"/>
      <c r="DK8" s="122"/>
      <c r="DL8" s="122"/>
      <c r="DM8" s="122"/>
      <c r="DN8" s="122"/>
      <c r="DO8" s="122"/>
      <c r="DP8" s="122"/>
      <c r="DQ8" s="122"/>
      <c r="DR8" s="122"/>
      <c r="DS8" s="122"/>
      <c r="DT8" s="122"/>
      <c r="DU8" s="3"/>
      <c r="DV8" s="3"/>
      <c r="DW8" s="3"/>
      <c r="DX8" s="3"/>
      <c r="DY8" s="3"/>
      <c r="DZ8" s="3"/>
      <c r="EA8" s="3"/>
      <c r="EB8" s="3"/>
      <c r="EC8" s="3"/>
    </row>
    <row r="9" spans="1:133" ht="12.75" customHeight="1">
      <c r="A9" s="27"/>
      <c r="B9" s="114" t="s">
        <v>28</v>
      </c>
      <c r="C9" s="115"/>
      <c r="D9" s="24"/>
      <c r="E9" s="103"/>
      <c r="F9" s="29"/>
      <c r="G9" s="32"/>
      <c r="H9" s="184"/>
      <c r="I9" s="184"/>
      <c r="J9" s="184"/>
      <c r="Y9" s="154"/>
      <c r="Z9" s="23" t="s">
        <v>839</v>
      </c>
      <c r="AA9" s="199">
        <f t="shared" si="5"/>
        <v>0</v>
      </c>
      <c r="AB9" s="154"/>
      <c r="AE9" s="170"/>
      <c r="AF9" s="170"/>
      <c r="AG9" s="170"/>
      <c r="AH9" s="170"/>
      <c r="AI9" s="170"/>
      <c r="AJ9" s="188"/>
      <c r="AK9" s="200" t="s">
        <v>762</v>
      </c>
      <c r="AL9" s="201"/>
      <c r="AM9" s="202">
        <v>1.0215000000000001</v>
      </c>
      <c r="AN9" s="203">
        <v>1.0215000000000001</v>
      </c>
      <c r="AO9" s="203">
        <v>1</v>
      </c>
      <c r="AP9" s="203">
        <v>1</v>
      </c>
      <c r="AQ9" s="204">
        <v>1</v>
      </c>
      <c r="AR9" s="203">
        <v>1</v>
      </c>
      <c r="AS9" s="203">
        <v>1</v>
      </c>
      <c r="AT9" s="203">
        <v>1</v>
      </c>
      <c r="AU9" s="203">
        <f t="shared" ref="AU9:BH9" si="23">AT9</f>
        <v>1</v>
      </c>
      <c r="AV9" s="203">
        <f t="shared" si="23"/>
        <v>1</v>
      </c>
      <c r="AW9" s="203">
        <f t="shared" si="23"/>
        <v>1</v>
      </c>
      <c r="AX9" s="203">
        <f>AW9</f>
        <v>1</v>
      </c>
      <c r="AY9" s="203">
        <f t="shared" si="23"/>
        <v>1</v>
      </c>
      <c r="AZ9" s="203">
        <f t="shared" si="23"/>
        <v>1</v>
      </c>
      <c r="BA9" s="203">
        <f t="shared" si="23"/>
        <v>1</v>
      </c>
      <c r="BB9" s="203">
        <f t="shared" si="23"/>
        <v>1</v>
      </c>
      <c r="BC9" s="203">
        <f t="shared" si="23"/>
        <v>1</v>
      </c>
      <c r="BD9" s="203">
        <f t="shared" si="23"/>
        <v>1</v>
      </c>
      <c r="BE9" s="205">
        <f t="shared" si="23"/>
        <v>1</v>
      </c>
      <c r="BF9" s="205">
        <f t="shared" si="23"/>
        <v>1</v>
      </c>
      <c r="BG9" s="203">
        <f t="shared" si="23"/>
        <v>1</v>
      </c>
      <c r="BH9" s="203">
        <f t="shared" si="23"/>
        <v>1</v>
      </c>
      <c r="BI9" s="203">
        <f t="shared" ref="BI9:CK9" si="24">BH9</f>
        <v>1</v>
      </c>
      <c r="BJ9" s="203">
        <f t="shared" si="24"/>
        <v>1</v>
      </c>
      <c r="BK9" s="203">
        <f t="shared" si="24"/>
        <v>1</v>
      </c>
      <c r="BL9" s="203">
        <f t="shared" si="24"/>
        <v>1</v>
      </c>
      <c r="BM9" s="203">
        <f t="shared" si="24"/>
        <v>1</v>
      </c>
      <c r="BN9" s="203">
        <f t="shared" si="24"/>
        <v>1</v>
      </c>
      <c r="BO9" s="203">
        <f t="shared" si="24"/>
        <v>1</v>
      </c>
      <c r="BP9" s="203">
        <f t="shared" si="24"/>
        <v>1</v>
      </c>
      <c r="BQ9" s="203">
        <f t="shared" si="24"/>
        <v>1</v>
      </c>
      <c r="BR9" s="205">
        <f t="shared" si="24"/>
        <v>1</v>
      </c>
      <c r="BS9" s="205">
        <f t="shared" si="24"/>
        <v>1</v>
      </c>
      <c r="BT9" s="205">
        <f t="shared" si="24"/>
        <v>1</v>
      </c>
      <c r="BU9" s="205">
        <f t="shared" si="24"/>
        <v>1</v>
      </c>
      <c r="BV9" s="205">
        <f t="shared" si="24"/>
        <v>1</v>
      </c>
      <c r="BW9" s="205">
        <f t="shared" si="24"/>
        <v>1</v>
      </c>
      <c r="BX9" s="205">
        <f t="shared" si="24"/>
        <v>1</v>
      </c>
      <c r="BY9" s="205">
        <f t="shared" si="24"/>
        <v>1</v>
      </c>
      <c r="BZ9" s="206">
        <f t="shared" si="24"/>
        <v>1</v>
      </c>
      <c r="CA9" s="205">
        <f t="shared" si="24"/>
        <v>1</v>
      </c>
      <c r="CB9" s="205">
        <f t="shared" si="24"/>
        <v>1</v>
      </c>
      <c r="CC9" s="205">
        <f t="shared" si="24"/>
        <v>1</v>
      </c>
      <c r="CD9" s="205">
        <f t="shared" si="24"/>
        <v>1</v>
      </c>
      <c r="CE9" s="206">
        <f t="shared" si="24"/>
        <v>1</v>
      </c>
      <c r="CF9" s="205">
        <f t="shared" si="24"/>
        <v>1</v>
      </c>
      <c r="CG9" s="205">
        <f t="shared" si="24"/>
        <v>1</v>
      </c>
      <c r="CH9" s="206">
        <f t="shared" si="24"/>
        <v>1</v>
      </c>
      <c r="CI9" s="205">
        <f t="shared" si="24"/>
        <v>1</v>
      </c>
      <c r="CJ9" s="205">
        <f t="shared" si="24"/>
        <v>1</v>
      </c>
      <c r="CK9" s="205">
        <f t="shared" si="24"/>
        <v>1</v>
      </c>
      <c r="CL9" s="205">
        <f t="shared" ref="CL9" si="25">CK9</f>
        <v>1</v>
      </c>
      <c r="CM9" s="207">
        <f t="shared" si="6"/>
        <v>1</v>
      </c>
      <c r="CN9" s="207">
        <f t="shared" si="7"/>
        <v>1</v>
      </c>
      <c r="CO9" s="207">
        <f t="shared" si="8"/>
        <v>1</v>
      </c>
      <c r="CP9" s="207">
        <f t="shared" si="9"/>
        <v>1</v>
      </c>
      <c r="CQ9" s="207">
        <f t="shared" si="10"/>
        <v>1</v>
      </c>
      <c r="CR9" s="207">
        <f t="shared" si="11"/>
        <v>1</v>
      </c>
      <c r="CS9" s="207">
        <f t="shared" si="12"/>
        <v>1</v>
      </c>
      <c r="CT9" s="207">
        <f t="shared" si="13"/>
        <v>1</v>
      </c>
      <c r="CU9" s="207">
        <f t="shared" si="14"/>
        <v>1</v>
      </c>
      <c r="CV9" s="207">
        <f t="shared" si="15"/>
        <v>1</v>
      </c>
      <c r="CW9" s="207">
        <f t="shared" si="16"/>
        <v>1</v>
      </c>
      <c r="CX9" s="207">
        <f t="shared" si="17"/>
        <v>1</v>
      </c>
      <c r="CY9" s="207">
        <f t="shared" si="18"/>
        <v>1</v>
      </c>
      <c r="CZ9" s="207">
        <f t="shared" si="19"/>
        <v>1</v>
      </c>
      <c r="DA9" s="207">
        <f t="shared" si="20"/>
        <v>1</v>
      </c>
      <c r="DB9" s="207">
        <f t="shared" si="21"/>
        <v>1</v>
      </c>
      <c r="DC9" s="207">
        <f t="shared" si="22"/>
        <v>1</v>
      </c>
      <c r="DD9" s="197"/>
      <c r="DE9" s="122"/>
      <c r="DF9" s="149">
        <f>Invoer!AA16</f>
        <v>0</v>
      </c>
      <c r="DG9" s="150"/>
      <c r="DH9" s="150" t="str">
        <f>TEXT(DF9,"0,00")</f>
        <v>000</v>
      </c>
      <c r="DI9" s="150" t="str">
        <f>MID(DH9,1,1)</f>
        <v>0</v>
      </c>
      <c r="DJ9" s="150" t="str">
        <f>MID(DH9,2,1)</f>
        <v>0</v>
      </c>
      <c r="DK9" s="150" t="str">
        <f>MID(DH9,3,1)</f>
        <v>0</v>
      </c>
      <c r="DL9" s="150" t="str">
        <f>MID(DH9,4,1)</f>
        <v/>
      </c>
      <c r="DM9" s="150" t="str">
        <f>MID(DH9,5,1)</f>
        <v/>
      </c>
      <c r="DN9" s="150" t="str">
        <f>MID(DH9,6,1)</f>
        <v/>
      </c>
      <c r="DO9" s="150" t="str">
        <f>MID(DH9,7,1)</f>
        <v/>
      </c>
      <c r="DP9" s="150" t="str">
        <f>MID(DH9,8,1)</f>
        <v/>
      </c>
      <c r="DQ9" s="150" t="str">
        <f>MID(DH9,9,1)</f>
        <v/>
      </c>
      <c r="DR9" s="150" t="str">
        <f>MID(DH9,10,1)</f>
        <v/>
      </c>
      <c r="DS9" s="151" t="str">
        <f>MID(DH9,11,1)</f>
        <v/>
      </c>
      <c r="DT9" s="122"/>
      <c r="DU9" s="3"/>
      <c r="DV9" s="3"/>
      <c r="DW9" s="3"/>
      <c r="DX9" s="3"/>
      <c r="DY9" s="3"/>
      <c r="DZ9" s="3"/>
      <c r="EA9" s="3"/>
      <c r="EB9" s="3"/>
      <c r="EC9" s="3"/>
    </row>
    <row r="10" spans="1:133" ht="12.75" customHeight="1">
      <c r="A10" s="27"/>
      <c r="B10" s="114" t="s">
        <v>29</v>
      </c>
      <c r="C10" s="115"/>
      <c r="D10" s="24"/>
      <c r="E10" s="103"/>
      <c r="G10" s="32"/>
      <c r="H10" s="184"/>
      <c r="I10" s="184"/>
      <c r="J10" s="184"/>
      <c r="P10" s="184"/>
      <c r="Y10" s="154"/>
      <c r="Z10" s="208" t="s">
        <v>840</v>
      </c>
      <c r="AA10" s="199">
        <f t="shared" si="5"/>
        <v>0</v>
      </c>
      <c r="AB10" s="154"/>
      <c r="AE10" s="170"/>
      <c r="AF10" s="170"/>
      <c r="AG10" s="209"/>
      <c r="AH10" s="1"/>
      <c r="AI10" s="210"/>
      <c r="AJ10" s="188"/>
      <c r="AK10" s="171"/>
      <c r="AL10" s="122"/>
      <c r="AM10" s="211"/>
      <c r="AN10" s="211"/>
      <c r="AO10" s="211"/>
      <c r="AP10" s="211"/>
      <c r="AQ10" s="212"/>
      <c r="AR10" s="211"/>
      <c r="AS10" s="212"/>
      <c r="AT10" s="211"/>
      <c r="AU10" s="211"/>
      <c r="AV10" s="211"/>
      <c r="AW10" s="211"/>
      <c r="AX10" s="211"/>
      <c r="AY10" s="211"/>
      <c r="AZ10" s="85"/>
      <c r="BA10" s="85"/>
      <c r="BB10" s="85"/>
      <c r="BC10" s="85"/>
      <c r="BD10" s="85"/>
      <c r="BE10" s="213"/>
      <c r="BF10" s="213"/>
      <c r="BG10" s="85"/>
      <c r="BH10" s="85"/>
      <c r="BI10" s="85"/>
      <c r="BJ10" s="85"/>
      <c r="BK10" s="85"/>
      <c r="BL10" s="85"/>
      <c r="BM10" s="85"/>
      <c r="BN10" s="211"/>
      <c r="BO10" s="85"/>
      <c r="BP10" s="211"/>
      <c r="BQ10" s="211"/>
      <c r="BR10" s="213"/>
      <c r="BS10" s="213"/>
      <c r="BT10" s="213"/>
      <c r="BU10" s="213"/>
      <c r="BV10" s="213"/>
      <c r="BW10" s="213"/>
      <c r="BX10" s="213"/>
      <c r="BY10" s="213"/>
      <c r="BZ10" s="211"/>
      <c r="CA10" s="211"/>
      <c r="CB10" s="211"/>
      <c r="CC10" s="211"/>
      <c r="CD10" s="211"/>
      <c r="CE10" s="214"/>
      <c r="CF10" s="211"/>
      <c r="CG10" s="211"/>
      <c r="CH10" s="211"/>
      <c r="CI10" s="211"/>
      <c r="CJ10" s="211"/>
      <c r="CK10" s="211"/>
      <c r="CL10" s="211"/>
      <c r="CM10" s="211"/>
      <c r="CN10" s="211"/>
      <c r="CO10" s="211"/>
      <c r="CP10" s="211"/>
      <c r="CQ10" s="211"/>
      <c r="CR10" s="211"/>
      <c r="CS10" s="211"/>
      <c r="CT10" s="211"/>
      <c r="CU10" s="211"/>
      <c r="CV10" s="211"/>
      <c r="CW10" s="211"/>
      <c r="CX10" s="211"/>
      <c r="CY10" s="211"/>
      <c r="CZ10" s="211"/>
      <c r="DA10" s="211"/>
      <c r="DB10" s="211"/>
      <c r="DC10" s="211"/>
      <c r="DD10" s="178"/>
      <c r="DE10" s="122"/>
      <c r="DF10" s="166"/>
      <c r="DG10" s="148"/>
      <c r="DH10" s="148"/>
      <c r="DI10" s="148" t="str">
        <f t="shared" ref="DI10:DS10" si="26">IF(DI9=".",",",DI9)</f>
        <v>0</v>
      </c>
      <c r="DJ10" s="148" t="str">
        <f t="shared" si="26"/>
        <v>0</v>
      </c>
      <c r="DK10" s="148" t="str">
        <f t="shared" si="26"/>
        <v>0</v>
      </c>
      <c r="DL10" s="148" t="str">
        <f t="shared" si="26"/>
        <v/>
      </c>
      <c r="DM10" s="148" t="str">
        <f t="shared" si="26"/>
        <v/>
      </c>
      <c r="DN10" s="148" t="str">
        <f t="shared" si="26"/>
        <v/>
      </c>
      <c r="DO10" s="148" t="str">
        <f t="shared" si="26"/>
        <v/>
      </c>
      <c r="DP10" s="148" t="str">
        <f t="shared" si="26"/>
        <v/>
      </c>
      <c r="DQ10" s="148" t="str">
        <f t="shared" si="26"/>
        <v/>
      </c>
      <c r="DR10" s="148" t="str">
        <f t="shared" si="26"/>
        <v/>
      </c>
      <c r="DS10" s="167" t="str">
        <f t="shared" si="26"/>
        <v/>
      </c>
      <c r="DT10" s="122"/>
      <c r="DU10" s="3"/>
      <c r="DV10" s="3"/>
      <c r="DW10" s="3"/>
      <c r="DX10" s="3"/>
      <c r="DY10" s="3"/>
      <c r="DZ10" s="3"/>
      <c r="EA10" s="3"/>
      <c r="EB10" s="3"/>
      <c r="EC10" s="3"/>
    </row>
    <row r="11" spans="1:133" ht="12.75" customHeight="1">
      <c r="A11" s="27"/>
      <c r="B11" s="114" t="s">
        <v>746</v>
      </c>
      <c r="C11" s="115"/>
      <c r="D11" s="24"/>
      <c r="E11" s="103"/>
      <c r="G11" s="33"/>
      <c r="H11" s="184"/>
      <c r="I11" s="184"/>
      <c r="J11" s="184"/>
      <c r="P11" s="184"/>
      <c r="Y11" s="215"/>
      <c r="Z11" s="216" t="s">
        <v>316</v>
      </c>
      <c r="AA11" s="199">
        <f t="shared" si="5"/>
        <v>0</v>
      </c>
      <c r="AB11" s="154"/>
      <c r="AE11" s="170"/>
      <c r="AF11" s="170"/>
      <c r="AG11" s="209"/>
      <c r="AH11" s="1"/>
      <c r="AI11" s="210"/>
      <c r="AJ11" s="188"/>
      <c r="AK11" s="171" t="s">
        <v>764</v>
      </c>
      <c r="AL11" s="122"/>
      <c r="AM11" s="190">
        <f t="shared" ref="AM11:BH11" si="27">AM8</f>
        <v>54.22</v>
      </c>
      <c r="AN11" s="217">
        <f t="shared" si="27"/>
        <v>55.156985265756383</v>
      </c>
      <c r="AO11" s="217">
        <f t="shared" si="27"/>
        <v>57.326054698667242</v>
      </c>
      <c r="AP11" s="217">
        <f t="shared" si="27"/>
        <v>58.614790512363236</v>
      </c>
      <c r="AQ11" s="192">
        <f t="shared" si="27"/>
        <v>59.92</v>
      </c>
      <c r="AR11" s="218">
        <f t="shared" si="27"/>
        <v>61.16</v>
      </c>
      <c r="AS11" s="217">
        <f t="shared" si="27"/>
        <v>62.02</v>
      </c>
      <c r="AT11" s="217">
        <f t="shared" si="27"/>
        <v>62.8</v>
      </c>
      <c r="AU11" s="217">
        <f t="shared" si="27"/>
        <v>62.8</v>
      </c>
      <c r="AV11" s="217">
        <f t="shared" si="27"/>
        <v>62.8</v>
      </c>
      <c r="AW11" s="217">
        <f t="shared" si="27"/>
        <v>62.8</v>
      </c>
      <c r="AX11" s="217">
        <f t="shared" si="27"/>
        <v>62.8</v>
      </c>
      <c r="AY11" s="217">
        <f t="shared" si="27"/>
        <v>63.19</v>
      </c>
      <c r="AZ11" s="191">
        <f t="shared" si="27"/>
        <v>63.78</v>
      </c>
      <c r="BA11" s="191">
        <f t="shared" si="27"/>
        <v>64.59</v>
      </c>
      <c r="BB11" s="191">
        <f t="shared" si="27"/>
        <v>65.400000000000006</v>
      </c>
      <c r="BC11" s="191">
        <f t="shared" si="27"/>
        <v>66.290000000000006</v>
      </c>
      <c r="BD11" s="191">
        <f t="shared" si="27"/>
        <v>67.36</v>
      </c>
      <c r="BE11" s="193">
        <f t="shared" si="27"/>
        <v>68.58</v>
      </c>
      <c r="BF11" s="193">
        <f t="shared" si="27"/>
        <v>69.45</v>
      </c>
      <c r="BG11" s="191">
        <f t="shared" si="27"/>
        <v>69.900000000000006</v>
      </c>
      <c r="BH11" s="191">
        <f t="shared" si="27"/>
        <v>70.31</v>
      </c>
      <c r="BI11" s="191">
        <f t="shared" ref="BI11:CK11" si="28">BI8</f>
        <v>70.73</v>
      </c>
      <c r="BJ11" s="191">
        <f t="shared" si="28"/>
        <v>71.27</v>
      </c>
      <c r="BK11" s="191">
        <f t="shared" si="28"/>
        <v>71.83</v>
      </c>
      <c r="BL11" s="191">
        <f t="shared" si="28"/>
        <v>72.31</v>
      </c>
      <c r="BM11" s="191">
        <f t="shared" si="28"/>
        <v>72.959999999999994</v>
      </c>
      <c r="BN11" s="217">
        <f t="shared" si="28"/>
        <v>73.38</v>
      </c>
      <c r="BO11" s="191">
        <f>BO8</f>
        <v>73.77</v>
      </c>
      <c r="BP11" s="217">
        <f t="shared" si="28"/>
        <v>74.239999999999995</v>
      </c>
      <c r="BQ11" s="217">
        <f t="shared" si="28"/>
        <v>74.569999999999993</v>
      </c>
      <c r="BR11" s="193">
        <f t="shared" si="28"/>
        <v>74.87</v>
      </c>
      <c r="BS11" s="193">
        <f t="shared" si="28"/>
        <v>75.707999999999998</v>
      </c>
      <c r="BT11" s="193">
        <f t="shared" si="28"/>
        <v>76.33</v>
      </c>
      <c r="BU11" s="193">
        <f t="shared" si="28"/>
        <v>77.05</v>
      </c>
      <c r="BV11" s="193">
        <f t="shared" si="28"/>
        <v>77.73</v>
      </c>
      <c r="BW11" s="193">
        <f t="shared" si="28"/>
        <v>78.349999999999994</v>
      </c>
      <c r="BX11" s="193">
        <f t="shared" si="28"/>
        <v>79.16</v>
      </c>
      <c r="BY11" s="193">
        <f t="shared" si="28"/>
        <v>80.23</v>
      </c>
      <c r="BZ11" s="217">
        <f t="shared" si="28"/>
        <v>81.22</v>
      </c>
      <c r="CA11" s="217">
        <f t="shared" si="28"/>
        <v>82.11</v>
      </c>
      <c r="CB11" s="217">
        <f t="shared" si="28"/>
        <v>83.42</v>
      </c>
      <c r="CC11" s="217">
        <f t="shared" si="28"/>
        <v>83.66</v>
      </c>
      <c r="CD11" s="217">
        <f t="shared" si="28"/>
        <v>84.47</v>
      </c>
      <c r="CE11" s="217">
        <f t="shared" si="28"/>
        <v>85.65</v>
      </c>
      <c r="CF11" s="217">
        <f t="shared" si="28"/>
        <v>87.2</v>
      </c>
      <c r="CG11" s="217">
        <f t="shared" si="28"/>
        <v>96.05</v>
      </c>
      <c r="CH11" s="217">
        <f t="shared" si="28"/>
        <v>99.06</v>
      </c>
      <c r="CI11" s="217">
        <f t="shared" si="28"/>
        <v>102.76</v>
      </c>
      <c r="CJ11" s="217">
        <f t="shared" si="28"/>
        <v>105.95</v>
      </c>
      <c r="CK11" s="217">
        <f t="shared" si="28"/>
        <v>108.83</v>
      </c>
      <c r="CL11" s="217">
        <f t="shared" ref="CL11:CP11" si="29">CL8</f>
        <v>111.52</v>
      </c>
      <c r="CM11" s="217">
        <f t="shared" si="29"/>
        <v>111.52</v>
      </c>
      <c r="CN11" s="217">
        <f t="shared" si="29"/>
        <v>111.52</v>
      </c>
      <c r="CO11" s="217">
        <f t="shared" si="29"/>
        <v>111.52</v>
      </c>
      <c r="CP11" s="217">
        <f t="shared" si="29"/>
        <v>111.52</v>
      </c>
      <c r="CQ11" s="217">
        <f t="shared" ref="CQ11:DC11" si="30">CQ8</f>
        <v>111.52</v>
      </c>
      <c r="CR11" s="217">
        <f t="shared" si="30"/>
        <v>111.52</v>
      </c>
      <c r="CS11" s="217">
        <f t="shared" si="30"/>
        <v>111.52</v>
      </c>
      <c r="CT11" s="217">
        <f t="shared" si="30"/>
        <v>111.52</v>
      </c>
      <c r="CU11" s="217">
        <f t="shared" si="30"/>
        <v>111.52</v>
      </c>
      <c r="CV11" s="217">
        <f t="shared" si="30"/>
        <v>111.52</v>
      </c>
      <c r="CW11" s="217">
        <f t="shared" si="30"/>
        <v>111.52</v>
      </c>
      <c r="CX11" s="217">
        <f t="shared" si="30"/>
        <v>111.52</v>
      </c>
      <c r="CY11" s="217">
        <f t="shared" si="30"/>
        <v>111.52</v>
      </c>
      <c r="CZ11" s="217">
        <f t="shared" si="30"/>
        <v>111.52</v>
      </c>
      <c r="DA11" s="217">
        <f t="shared" si="30"/>
        <v>111.52</v>
      </c>
      <c r="DB11" s="217">
        <f t="shared" si="30"/>
        <v>111.52</v>
      </c>
      <c r="DC11" s="217">
        <f t="shared" si="30"/>
        <v>111.52</v>
      </c>
      <c r="DD11" s="178"/>
      <c r="DE11" s="122"/>
      <c r="DF11" s="179"/>
      <c r="DG11" s="180" t="s">
        <v>263</v>
      </c>
      <c r="DH11" s="181">
        <f>VALUE(DI11)</f>
        <v>0</v>
      </c>
      <c r="DI11" s="180" t="str">
        <f>DI10&amp;+DJ10&amp;+DK10&amp;+DL10&amp;+DM10&amp;+DN10&amp;+DO10&amp;+DP10&amp;+DQ10&amp;+DR10&amp;+DS10</f>
        <v>000</v>
      </c>
      <c r="DJ11" s="180"/>
      <c r="DK11" s="180"/>
      <c r="DL11" s="180"/>
      <c r="DM11" s="180"/>
      <c r="DN11" s="180"/>
      <c r="DO11" s="180"/>
      <c r="DP11" s="180"/>
      <c r="DQ11" s="180"/>
      <c r="DR11" s="180"/>
      <c r="DS11" s="182"/>
      <c r="DT11" s="122"/>
      <c r="DU11" s="3"/>
      <c r="DV11" s="3"/>
      <c r="DW11" s="3"/>
      <c r="DX11" s="3"/>
      <c r="DY11" s="3"/>
      <c r="DZ11" s="3"/>
      <c r="EA11" s="3"/>
      <c r="EB11" s="3"/>
      <c r="EC11" s="3"/>
    </row>
    <row r="12" spans="1:133" ht="12.75" customHeight="1">
      <c r="A12" s="34"/>
      <c r="B12" s="114" t="s">
        <v>626</v>
      </c>
      <c r="C12" s="115"/>
      <c r="D12" s="35"/>
      <c r="E12" s="110"/>
      <c r="G12" s="33"/>
      <c r="H12" s="219"/>
      <c r="I12" s="219"/>
      <c r="J12" s="219"/>
      <c r="P12" s="184"/>
      <c r="Y12" s="154"/>
      <c r="Z12" s="23" t="s">
        <v>841</v>
      </c>
      <c r="AA12" s="220">
        <f>E11</f>
        <v>0</v>
      </c>
      <c r="AB12" s="221"/>
      <c r="AE12" s="170"/>
      <c r="AF12" s="170"/>
      <c r="AG12" s="170"/>
      <c r="AH12" s="170"/>
      <c r="AI12" s="170"/>
      <c r="AJ12" s="188"/>
      <c r="AK12" s="171" t="str">
        <f>AK9</f>
        <v>Opslag OHT</v>
      </c>
      <c r="AL12" s="122"/>
      <c r="AM12" s="222">
        <f t="shared" ref="AM12:BH12" si="31">AM9</f>
        <v>1.0215000000000001</v>
      </c>
      <c r="AN12" s="223">
        <f t="shared" si="31"/>
        <v>1.0215000000000001</v>
      </c>
      <c r="AO12" s="223">
        <f t="shared" si="31"/>
        <v>1</v>
      </c>
      <c r="AP12" s="223">
        <f t="shared" si="31"/>
        <v>1</v>
      </c>
      <c r="AQ12" s="204">
        <f t="shared" si="31"/>
        <v>1</v>
      </c>
      <c r="AR12" s="223">
        <f t="shared" si="31"/>
        <v>1</v>
      </c>
      <c r="AS12" s="223">
        <f t="shared" si="31"/>
        <v>1</v>
      </c>
      <c r="AT12" s="223">
        <f t="shared" si="31"/>
        <v>1</v>
      </c>
      <c r="AU12" s="223">
        <f t="shared" si="31"/>
        <v>1</v>
      </c>
      <c r="AV12" s="223">
        <f t="shared" si="31"/>
        <v>1</v>
      </c>
      <c r="AW12" s="223">
        <f t="shared" si="31"/>
        <v>1</v>
      </c>
      <c r="AX12" s="223">
        <f t="shared" si="31"/>
        <v>1</v>
      </c>
      <c r="AY12" s="223">
        <f t="shared" si="31"/>
        <v>1</v>
      </c>
      <c r="AZ12" s="203">
        <f t="shared" si="31"/>
        <v>1</v>
      </c>
      <c r="BA12" s="203">
        <f t="shared" si="31"/>
        <v>1</v>
      </c>
      <c r="BB12" s="203">
        <f t="shared" si="31"/>
        <v>1</v>
      </c>
      <c r="BC12" s="203">
        <f t="shared" si="31"/>
        <v>1</v>
      </c>
      <c r="BD12" s="203">
        <f t="shared" si="31"/>
        <v>1</v>
      </c>
      <c r="BE12" s="205">
        <f t="shared" si="31"/>
        <v>1</v>
      </c>
      <c r="BF12" s="205">
        <f t="shared" si="31"/>
        <v>1</v>
      </c>
      <c r="BG12" s="203">
        <f t="shared" si="31"/>
        <v>1</v>
      </c>
      <c r="BH12" s="203">
        <f t="shared" si="31"/>
        <v>1</v>
      </c>
      <c r="BI12" s="203">
        <f t="shared" ref="BI12:CK12" si="32">BI9</f>
        <v>1</v>
      </c>
      <c r="BJ12" s="203">
        <f t="shared" si="32"/>
        <v>1</v>
      </c>
      <c r="BK12" s="203">
        <f t="shared" si="32"/>
        <v>1</v>
      </c>
      <c r="BL12" s="203">
        <f t="shared" si="32"/>
        <v>1</v>
      </c>
      <c r="BM12" s="203">
        <f t="shared" si="32"/>
        <v>1</v>
      </c>
      <c r="BN12" s="223">
        <f t="shared" si="32"/>
        <v>1</v>
      </c>
      <c r="BO12" s="203">
        <f t="shared" si="32"/>
        <v>1</v>
      </c>
      <c r="BP12" s="223">
        <f t="shared" si="32"/>
        <v>1</v>
      </c>
      <c r="BQ12" s="223">
        <f t="shared" si="32"/>
        <v>1</v>
      </c>
      <c r="BR12" s="205">
        <f t="shared" si="32"/>
        <v>1</v>
      </c>
      <c r="BS12" s="205">
        <f t="shared" si="32"/>
        <v>1</v>
      </c>
      <c r="BT12" s="205">
        <f t="shared" si="32"/>
        <v>1</v>
      </c>
      <c r="BU12" s="205">
        <f t="shared" si="32"/>
        <v>1</v>
      </c>
      <c r="BV12" s="205">
        <f t="shared" si="32"/>
        <v>1</v>
      </c>
      <c r="BW12" s="205">
        <f t="shared" si="32"/>
        <v>1</v>
      </c>
      <c r="BX12" s="205">
        <f t="shared" si="32"/>
        <v>1</v>
      </c>
      <c r="BY12" s="205">
        <f t="shared" si="32"/>
        <v>1</v>
      </c>
      <c r="BZ12" s="223">
        <f t="shared" si="32"/>
        <v>1</v>
      </c>
      <c r="CA12" s="223">
        <f t="shared" si="32"/>
        <v>1</v>
      </c>
      <c r="CB12" s="223">
        <f t="shared" si="32"/>
        <v>1</v>
      </c>
      <c r="CC12" s="223">
        <f t="shared" si="32"/>
        <v>1</v>
      </c>
      <c r="CD12" s="223">
        <f t="shared" si="32"/>
        <v>1</v>
      </c>
      <c r="CE12" s="223">
        <f t="shared" si="32"/>
        <v>1</v>
      </c>
      <c r="CF12" s="223">
        <f t="shared" si="32"/>
        <v>1</v>
      </c>
      <c r="CG12" s="223">
        <f t="shared" si="32"/>
        <v>1</v>
      </c>
      <c r="CH12" s="223">
        <f t="shared" si="32"/>
        <v>1</v>
      </c>
      <c r="CI12" s="223">
        <f t="shared" si="32"/>
        <v>1</v>
      </c>
      <c r="CJ12" s="223">
        <f t="shared" si="32"/>
        <v>1</v>
      </c>
      <c r="CK12" s="223">
        <f t="shared" si="32"/>
        <v>1</v>
      </c>
      <c r="CL12" s="223">
        <f t="shared" ref="CL12:CP12" si="33">CL9</f>
        <v>1</v>
      </c>
      <c r="CM12" s="223">
        <f t="shared" si="33"/>
        <v>1</v>
      </c>
      <c r="CN12" s="223">
        <f t="shared" si="33"/>
        <v>1</v>
      </c>
      <c r="CO12" s="223">
        <f t="shared" si="33"/>
        <v>1</v>
      </c>
      <c r="CP12" s="223">
        <f t="shared" si="33"/>
        <v>1</v>
      </c>
      <c r="CQ12" s="223">
        <f t="shared" ref="CQ12:DC12" si="34">CQ9</f>
        <v>1</v>
      </c>
      <c r="CR12" s="223">
        <f t="shared" si="34"/>
        <v>1</v>
      </c>
      <c r="CS12" s="223">
        <f t="shared" si="34"/>
        <v>1</v>
      </c>
      <c r="CT12" s="223">
        <f t="shared" si="34"/>
        <v>1</v>
      </c>
      <c r="CU12" s="223">
        <f t="shared" si="34"/>
        <v>1</v>
      </c>
      <c r="CV12" s="223">
        <f t="shared" si="34"/>
        <v>1</v>
      </c>
      <c r="CW12" s="223">
        <f t="shared" si="34"/>
        <v>1</v>
      </c>
      <c r="CX12" s="223">
        <f t="shared" si="34"/>
        <v>1</v>
      </c>
      <c r="CY12" s="223">
        <f t="shared" si="34"/>
        <v>1</v>
      </c>
      <c r="CZ12" s="223">
        <f t="shared" si="34"/>
        <v>1</v>
      </c>
      <c r="DA12" s="223">
        <f t="shared" si="34"/>
        <v>1</v>
      </c>
      <c r="DB12" s="223">
        <f t="shared" si="34"/>
        <v>1</v>
      </c>
      <c r="DC12" s="223">
        <f t="shared" si="34"/>
        <v>1</v>
      </c>
      <c r="DD12" s="178"/>
      <c r="DE12" s="122"/>
      <c r="DF12" s="122"/>
      <c r="DG12" s="122"/>
      <c r="DH12" s="122"/>
      <c r="DI12" s="122"/>
      <c r="DJ12" s="122"/>
      <c r="DK12" s="122"/>
      <c r="DL12" s="122"/>
      <c r="DM12" s="122"/>
      <c r="DN12" s="122"/>
      <c r="DO12" s="122"/>
      <c r="DP12" s="122"/>
      <c r="DQ12" s="122"/>
      <c r="DR12" s="122"/>
      <c r="DS12" s="122"/>
      <c r="DT12" s="122"/>
      <c r="DU12" s="3"/>
      <c r="DV12" s="3"/>
      <c r="DW12" s="3"/>
      <c r="DX12" s="3"/>
      <c r="DY12" s="3"/>
      <c r="DZ12" s="3"/>
      <c r="EA12" s="3"/>
      <c r="EB12" s="3"/>
      <c r="EC12" s="3"/>
    </row>
    <row r="13" spans="1:133" ht="17.399999999999999" customHeight="1">
      <c r="A13" s="36"/>
      <c r="B13" s="114" t="s">
        <v>185</v>
      </c>
      <c r="C13" s="115"/>
      <c r="D13" s="20"/>
      <c r="E13" s="105" t="str">
        <f>Z19</f>
        <v>WAO</v>
      </c>
      <c r="G13" s="33"/>
      <c r="H13" s="184"/>
      <c r="I13" s="184"/>
      <c r="J13" s="184"/>
      <c r="P13" s="184"/>
      <c r="Y13" s="208">
        <v>1</v>
      </c>
      <c r="Z13" s="224" t="s">
        <v>1357</v>
      </c>
      <c r="AA13" s="225">
        <f t="shared" si="5"/>
        <v>0</v>
      </c>
      <c r="AB13" s="154"/>
      <c r="AE13" s="170"/>
      <c r="AF13" s="170"/>
      <c r="AG13" s="170"/>
      <c r="AH13" s="170"/>
      <c r="AI13" s="170"/>
      <c r="AJ13" s="188"/>
      <c r="AK13" s="171"/>
      <c r="AL13" s="122"/>
      <c r="AM13" s="211"/>
      <c r="AN13" s="211"/>
      <c r="AO13" s="211"/>
      <c r="AP13" s="211"/>
      <c r="AQ13" s="212"/>
      <c r="AR13" s="211"/>
      <c r="AS13" s="211"/>
      <c r="AT13" s="211"/>
      <c r="AU13" s="211"/>
      <c r="AV13" s="211"/>
      <c r="AW13" s="211"/>
      <c r="AX13" s="211"/>
      <c r="AY13" s="211"/>
      <c r="AZ13" s="85"/>
      <c r="BA13" s="85"/>
      <c r="BB13" s="85"/>
      <c r="BC13" s="85"/>
      <c r="BD13" s="85"/>
      <c r="BE13" s="213"/>
      <c r="BF13" s="213"/>
      <c r="BG13" s="85"/>
      <c r="BH13" s="85"/>
      <c r="BI13" s="85"/>
      <c r="BJ13" s="85"/>
      <c r="BK13" s="85"/>
      <c r="BL13" s="85"/>
      <c r="BM13" s="85"/>
      <c r="BN13" s="211"/>
      <c r="BO13" s="85"/>
      <c r="BP13" s="211"/>
      <c r="BQ13" s="211"/>
      <c r="BR13" s="213"/>
      <c r="BS13" s="213"/>
      <c r="BT13" s="213"/>
      <c r="BU13" s="213"/>
      <c r="BV13" s="213"/>
      <c r="BW13" s="213"/>
      <c r="BX13" s="213"/>
      <c r="BY13" s="213"/>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c r="CV13" s="211"/>
      <c r="CW13" s="211"/>
      <c r="CX13" s="211"/>
      <c r="CY13" s="211"/>
      <c r="CZ13" s="211"/>
      <c r="DA13" s="211"/>
      <c r="DB13" s="211"/>
      <c r="DC13" s="211"/>
      <c r="DD13" s="178"/>
      <c r="DE13" s="122"/>
      <c r="DF13" s="122"/>
      <c r="DG13" s="122"/>
      <c r="DH13" s="122"/>
      <c r="DI13" s="122"/>
      <c r="DJ13" s="122"/>
      <c r="DK13" s="122"/>
      <c r="DL13" s="122"/>
      <c r="DM13" s="122"/>
      <c r="DN13" s="122"/>
      <c r="DO13" s="122"/>
      <c r="DP13" s="122"/>
      <c r="DQ13" s="122"/>
      <c r="DR13" s="122"/>
      <c r="DS13" s="122"/>
      <c r="DT13" s="122"/>
      <c r="DU13" s="3"/>
      <c r="DV13" s="3"/>
      <c r="DW13" s="3"/>
      <c r="DX13" s="3"/>
      <c r="DY13" s="3"/>
      <c r="DZ13" s="3"/>
      <c r="EA13" s="3"/>
      <c r="EB13" s="3"/>
      <c r="EC13" s="3"/>
    </row>
    <row r="14" spans="1:133" ht="12.75" customHeight="1">
      <c r="A14" s="34"/>
      <c r="B14" s="114" t="s">
        <v>830</v>
      </c>
      <c r="C14" s="116"/>
      <c r="D14" s="24"/>
      <c r="E14" s="113"/>
      <c r="G14" s="37"/>
      <c r="H14" s="226"/>
      <c r="I14" s="226"/>
      <c r="J14" s="226"/>
      <c r="P14" s="219"/>
      <c r="Y14" s="227">
        <v>2</v>
      </c>
      <c r="Z14" s="23" t="s">
        <v>721</v>
      </c>
      <c r="AA14" s="228" t="str">
        <f>Z18</f>
        <v>WAO</v>
      </c>
      <c r="AB14" s="154"/>
      <c r="AE14" s="170"/>
      <c r="AF14" s="229"/>
      <c r="AG14" s="229"/>
      <c r="AH14" s="229"/>
      <c r="AI14" s="229"/>
      <c r="AJ14" s="188"/>
      <c r="AK14" s="171" t="s">
        <v>726</v>
      </c>
      <c r="AL14" s="122"/>
      <c r="AM14" s="190">
        <f t="shared" ref="AM14:BH14" si="35">AM11</f>
        <v>54.22</v>
      </c>
      <c r="AN14" s="217">
        <f t="shared" si="35"/>
        <v>55.156985265756383</v>
      </c>
      <c r="AO14" s="217">
        <f t="shared" si="35"/>
        <v>57.326054698667242</v>
      </c>
      <c r="AP14" s="217">
        <f t="shared" si="35"/>
        <v>58.614790512363236</v>
      </c>
      <c r="AQ14" s="192">
        <f t="shared" si="35"/>
        <v>59.92</v>
      </c>
      <c r="AR14" s="218">
        <f t="shared" si="35"/>
        <v>61.16</v>
      </c>
      <c r="AS14" s="217">
        <f t="shared" si="35"/>
        <v>62.02</v>
      </c>
      <c r="AT14" s="217">
        <f t="shared" si="35"/>
        <v>62.8</v>
      </c>
      <c r="AU14" s="217">
        <f t="shared" si="35"/>
        <v>62.8</v>
      </c>
      <c r="AV14" s="217">
        <f t="shared" si="35"/>
        <v>62.8</v>
      </c>
      <c r="AW14" s="217">
        <f t="shared" si="35"/>
        <v>62.8</v>
      </c>
      <c r="AX14" s="217">
        <f t="shared" si="35"/>
        <v>62.8</v>
      </c>
      <c r="AY14" s="217">
        <f t="shared" si="35"/>
        <v>63.19</v>
      </c>
      <c r="AZ14" s="191">
        <f t="shared" si="35"/>
        <v>63.78</v>
      </c>
      <c r="BA14" s="191">
        <f t="shared" si="35"/>
        <v>64.59</v>
      </c>
      <c r="BB14" s="191">
        <f t="shared" si="35"/>
        <v>65.400000000000006</v>
      </c>
      <c r="BC14" s="191">
        <f t="shared" si="35"/>
        <v>66.290000000000006</v>
      </c>
      <c r="BD14" s="191">
        <f t="shared" si="35"/>
        <v>67.36</v>
      </c>
      <c r="BE14" s="193">
        <f t="shared" si="35"/>
        <v>68.58</v>
      </c>
      <c r="BF14" s="193">
        <f t="shared" si="35"/>
        <v>69.45</v>
      </c>
      <c r="BG14" s="191">
        <f t="shared" si="35"/>
        <v>69.900000000000006</v>
      </c>
      <c r="BH14" s="191">
        <f t="shared" si="35"/>
        <v>70.31</v>
      </c>
      <c r="BI14" s="191">
        <f t="shared" ref="BI14:CK14" si="36">BI11</f>
        <v>70.73</v>
      </c>
      <c r="BJ14" s="191">
        <f t="shared" si="36"/>
        <v>71.27</v>
      </c>
      <c r="BK14" s="191">
        <f t="shared" si="36"/>
        <v>71.83</v>
      </c>
      <c r="BL14" s="191">
        <f t="shared" si="36"/>
        <v>72.31</v>
      </c>
      <c r="BM14" s="191">
        <f t="shared" si="36"/>
        <v>72.959999999999994</v>
      </c>
      <c r="BN14" s="217">
        <f t="shared" si="36"/>
        <v>73.38</v>
      </c>
      <c r="BO14" s="191">
        <f t="shared" si="36"/>
        <v>73.77</v>
      </c>
      <c r="BP14" s="217">
        <f t="shared" si="36"/>
        <v>74.239999999999995</v>
      </c>
      <c r="BQ14" s="217">
        <f t="shared" si="36"/>
        <v>74.569999999999993</v>
      </c>
      <c r="BR14" s="193">
        <f t="shared" si="36"/>
        <v>74.87</v>
      </c>
      <c r="BS14" s="193">
        <f t="shared" si="36"/>
        <v>75.707999999999998</v>
      </c>
      <c r="BT14" s="193">
        <f t="shared" si="36"/>
        <v>76.33</v>
      </c>
      <c r="BU14" s="193">
        <f t="shared" si="36"/>
        <v>77.05</v>
      </c>
      <c r="BV14" s="193">
        <f t="shared" si="36"/>
        <v>77.73</v>
      </c>
      <c r="BW14" s="193">
        <f t="shared" si="36"/>
        <v>78.349999999999994</v>
      </c>
      <c r="BX14" s="193">
        <f t="shared" si="36"/>
        <v>79.16</v>
      </c>
      <c r="BY14" s="193">
        <f t="shared" si="36"/>
        <v>80.23</v>
      </c>
      <c r="BZ14" s="217">
        <f t="shared" si="36"/>
        <v>81.22</v>
      </c>
      <c r="CA14" s="217">
        <f t="shared" si="36"/>
        <v>82.11</v>
      </c>
      <c r="CB14" s="217">
        <f t="shared" si="36"/>
        <v>83.42</v>
      </c>
      <c r="CC14" s="217">
        <f t="shared" si="36"/>
        <v>83.66</v>
      </c>
      <c r="CD14" s="217">
        <f t="shared" si="36"/>
        <v>84.47</v>
      </c>
      <c r="CE14" s="217">
        <f t="shared" si="36"/>
        <v>85.65</v>
      </c>
      <c r="CF14" s="217">
        <f t="shared" si="36"/>
        <v>87.2</v>
      </c>
      <c r="CG14" s="217">
        <f t="shared" si="36"/>
        <v>96.05</v>
      </c>
      <c r="CH14" s="217">
        <f t="shared" si="36"/>
        <v>99.06</v>
      </c>
      <c r="CI14" s="217">
        <f t="shared" si="36"/>
        <v>102.76</v>
      </c>
      <c r="CJ14" s="217">
        <f t="shared" si="36"/>
        <v>105.95</v>
      </c>
      <c r="CK14" s="217">
        <f t="shared" si="36"/>
        <v>108.83</v>
      </c>
      <c r="CL14" s="217">
        <f t="shared" ref="CL14:CP14" si="37">CL11</f>
        <v>111.52</v>
      </c>
      <c r="CM14" s="217">
        <f t="shared" si="37"/>
        <v>111.52</v>
      </c>
      <c r="CN14" s="217">
        <f t="shared" si="37"/>
        <v>111.52</v>
      </c>
      <c r="CO14" s="217">
        <f t="shared" si="37"/>
        <v>111.52</v>
      </c>
      <c r="CP14" s="217">
        <f t="shared" si="37"/>
        <v>111.52</v>
      </c>
      <c r="CQ14" s="217">
        <f t="shared" ref="CQ14:DC14" si="38">CQ11</f>
        <v>111.52</v>
      </c>
      <c r="CR14" s="217">
        <f t="shared" si="38"/>
        <v>111.52</v>
      </c>
      <c r="CS14" s="217">
        <f t="shared" si="38"/>
        <v>111.52</v>
      </c>
      <c r="CT14" s="217">
        <f t="shared" si="38"/>
        <v>111.52</v>
      </c>
      <c r="CU14" s="217">
        <f t="shared" si="38"/>
        <v>111.52</v>
      </c>
      <c r="CV14" s="217">
        <f t="shared" si="38"/>
        <v>111.52</v>
      </c>
      <c r="CW14" s="217">
        <f t="shared" si="38"/>
        <v>111.52</v>
      </c>
      <c r="CX14" s="217">
        <f t="shared" si="38"/>
        <v>111.52</v>
      </c>
      <c r="CY14" s="217">
        <f t="shared" si="38"/>
        <v>111.52</v>
      </c>
      <c r="CZ14" s="217">
        <f t="shared" si="38"/>
        <v>111.52</v>
      </c>
      <c r="DA14" s="217">
        <f t="shared" si="38"/>
        <v>111.52</v>
      </c>
      <c r="DB14" s="217">
        <f t="shared" si="38"/>
        <v>111.52</v>
      </c>
      <c r="DC14" s="217">
        <f t="shared" si="38"/>
        <v>111.52</v>
      </c>
      <c r="DD14" s="197"/>
      <c r="DE14" s="122"/>
      <c r="DF14" s="122"/>
      <c r="DG14" s="122"/>
      <c r="DH14" s="122"/>
      <c r="DI14" s="122"/>
      <c r="DJ14" s="122"/>
      <c r="DK14" s="122"/>
      <c r="DL14" s="122"/>
      <c r="DM14" s="122"/>
      <c r="DN14" s="122"/>
      <c r="DO14" s="122"/>
      <c r="DP14" s="122"/>
      <c r="DQ14" s="122"/>
      <c r="DR14" s="122"/>
      <c r="DS14" s="122"/>
      <c r="DT14" s="122"/>
      <c r="DU14" s="3"/>
      <c r="DV14" s="3"/>
      <c r="DW14" s="3"/>
      <c r="DX14" s="3"/>
      <c r="DY14" s="3"/>
      <c r="DZ14" s="3"/>
      <c r="EA14" s="3"/>
      <c r="EB14" s="3"/>
      <c r="EC14" s="3"/>
    </row>
    <row r="15" spans="1:133" ht="12.75" customHeight="1">
      <c r="A15" s="19"/>
      <c r="B15" s="114" t="s">
        <v>30</v>
      </c>
      <c r="C15" s="115"/>
      <c r="D15" s="24"/>
      <c r="E15" s="104"/>
      <c r="G15" s="19"/>
      <c r="H15" s="226"/>
      <c r="J15" s="226"/>
      <c r="P15" s="184"/>
      <c r="Y15" s="227">
        <v>3</v>
      </c>
      <c r="Z15" s="23" t="s">
        <v>722</v>
      </c>
      <c r="AA15" s="230">
        <f>E14</f>
        <v>0</v>
      </c>
      <c r="AB15" s="154"/>
      <c r="AE15" s="170"/>
      <c r="AF15" s="170"/>
      <c r="AG15" s="170"/>
      <c r="AH15" s="170"/>
      <c r="AI15" s="170"/>
      <c r="AJ15" s="188"/>
      <c r="AK15" s="171" t="str">
        <f>AK12</f>
        <v>Opslag OHT</v>
      </c>
      <c r="AL15" s="122"/>
      <c r="AM15" s="222">
        <f t="shared" ref="AM15:BH15" si="39">AM12</f>
        <v>1.0215000000000001</v>
      </c>
      <c r="AN15" s="223">
        <f t="shared" si="39"/>
        <v>1.0215000000000001</v>
      </c>
      <c r="AO15" s="223">
        <f t="shared" si="39"/>
        <v>1</v>
      </c>
      <c r="AP15" s="223">
        <f t="shared" si="39"/>
        <v>1</v>
      </c>
      <c r="AQ15" s="204">
        <f t="shared" si="39"/>
        <v>1</v>
      </c>
      <c r="AR15" s="223">
        <f t="shared" si="39"/>
        <v>1</v>
      </c>
      <c r="AS15" s="223">
        <f t="shared" si="39"/>
        <v>1</v>
      </c>
      <c r="AT15" s="223">
        <f t="shared" si="39"/>
        <v>1</v>
      </c>
      <c r="AU15" s="223">
        <f t="shared" si="39"/>
        <v>1</v>
      </c>
      <c r="AV15" s="223">
        <f t="shared" si="39"/>
        <v>1</v>
      </c>
      <c r="AW15" s="223">
        <f t="shared" si="39"/>
        <v>1</v>
      </c>
      <c r="AX15" s="223">
        <f t="shared" si="39"/>
        <v>1</v>
      </c>
      <c r="AY15" s="223">
        <f t="shared" si="39"/>
        <v>1</v>
      </c>
      <c r="AZ15" s="203">
        <f t="shared" si="39"/>
        <v>1</v>
      </c>
      <c r="BA15" s="203">
        <f t="shared" si="39"/>
        <v>1</v>
      </c>
      <c r="BB15" s="203">
        <f t="shared" si="39"/>
        <v>1</v>
      </c>
      <c r="BC15" s="203">
        <f t="shared" si="39"/>
        <v>1</v>
      </c>
      <c r="BD15" s="203">
        <f t="shared" si="39"/>
        <v>1</v>
      </c>
      <c r="BE15" s="205">
        <f t="shared" si="39"/>
        <v>1</v>
      </c>
      <c r="BF15" s="205">
        <f t="shared" si="39"/>
        <v>1</v>
      </c>
      <c r="BG15" s="203">
        <f t="shared" si="39"/>
        <v>1</v>
      </c>
      <c r="BH15" s="203">
        <f t="shared" si="39"/>
        <v>1</v>
      </c>
      <c r="BI15" s="203">
        <f t="shared" ref="BI15:CK15" si="40">BI12</f>
        <v>1</v>
      </c>
      <c r="BJ15" s="203">
        <f t="shared" si="40"/>
        <v>1</v>
      </c>
      <c r="BK15" s="203">
        <f t="shared" si="40"/>
        <v>1</v>
      </c>
      <c r="BL15" s="203">
        <f t="shared" si="40"/>
        <v>1</v>
      </c>
      <c r="BM15" s="203">
        <f t="shared" si="40"/>
        <v>1</v>
      </c>
      <c r="BN15" s="223">
        <f t="shared" si="40"/>
        <v>1</v>
      </c>
      <c r="BO15" s="203">
        <f t="shared" si="40"/>
        <v>1</v>
      </c>
      <c r="BP15" s="223">
        <f t="shared" si="40"/>
        <v>1</v>
      </c>
      <c r="BQ15" s="223">
        <f t="shared" si="40"/>
        <v>1</v>
      </c>
      <c r="BR15" s="205">
        <f t="shared" si="40"/>
        <v>1</v>
      </c>
      <c r="BS15" s="205">
        <f t="shared" si="40"/>
        <v>1</v>
      </c>
      <c r="BT15" s="223">
        <f t="shared" si="40"/>
        <v>1</v>
      </c>
      <c r="BU15" s="205">
        <f t="shared" si="40"/>
        <v>1</v>
      </c>
      <c r="BV15" s="205">
        <f t="shared" si="40"/>
        <v>1</v>
      </c>
      <c r="BW15" s="205">
        <f t="shared" si="40"/>
        <v>1</v>
      </c>
      <c r="BX15" s="205">
        <f t="shared" si="40"/>
        <v>1</v>
      </c>
      <c r="BY15" s="205">
        <f t="shared" si="40"/>
        <v>1</v>
      </c>
      <c r="BZ15" s="223">
        <f t="shared" si="40"/>
        <v>1</v>
      </c>
      <c r="CA15" s="223">
        <f t="shared" si="40"/>
        <v>1</v>
      </c>
      <c r="CB15" s="223">
        <f t="shared" si="40"/>
        <v>1</v>
      </c>
      <c r="CC15" s="223">
        <f t="shared" si="40"/>
        <v>1</v>
      </c>
      <c r="CD15" s="223">
        <f t="shared" si="40"/>
        <v>1</v>
      </c>
      <c r="CE15" s="223">
        <f t="shared" si="40"/>
        <v>1</v>
      </c>
      <c r="CF15" s="223">
        <f t="shared" si="40"/>
        <v>1</v>
      </c>
      <c r="CG15" s="223">
        <f t="shared" si="40"/>
        <v>1</v>
      </c>
      <c r="CH15" s="223">
        <f t="shared" si="40"/>
        <v>1</v>
      </c>
      <c r="CI15" s="223">
        <f t="shared" si="40"/>
        <v>1</v>
      </c>
      <c r="CJ15" s="223">
        <f t="shared" si="40"/>
        <v>1</v>
      </c>
      <c r="CK15" s="223">
        <f t="shared" si="40"/>
        <v>1</v>
      </c>
      <c r="CL15" s="223">
        <f t="shared" ref="CL15:CP15" si="41">CL12</f>
        <v>1</v>
      </c>
      <c r="CM15" s="223">
        <f t="shared" si="41"/>
        <v>1</v>
      </c>
      <c r="CN15" s="223">
        <f t="shared" si="41"/>
        <v>1</v>
      </c>
      <c r="CO15" s="223">
        <f t="shared" si="41"/>
        <v>1</v>
      </c>
      <c r="CP15" s="223">
        <f t="shared" si="41"/>
        <v>1</v>
      </c>
      <c r="CQ15" s="223">
        <f t="shared" ref="CQ15:DC15" si="42">CQ12</f>
        <v>1</v>
      </c>
      <c r="CR15" s="223">
        <f t="shared" si="42"/>
        <v>1</v>
      </c>
      <c r="CS15" s="223">
        <f t="shared" si="42"/>
        <v>1</v>
      </c>
      <c r="CT15" s="223">
        <f t="shared" si="42"/>
        <v>1</v>
      </c>
      <c r="CU15" s="223">
        <f t="shared" si="42"/>
        <v>1</v>
      </c>
      <c r="CV15" s="223">
        <f t="shared" si="42"/>
        <v>1</v>
      </c>
      <c r="CW15" s="223">
        <f t="shared" si="42"/>
        <v>1</v>
      </c>
      <c r="CX15" s="223">
        <f t="shared" si="42"/>
        <v>1</v>
      </c>
      <c r="CY15" s="223">
        <f t="shared" si="42"/>
        <v>1</v>
      </c>
      <c r="CZ15" s="223">
        <f t="shared" si="42"/>
        <v>1</v>
      </c>
      <c r="DA15" s="223">
        <f t="shared" si="42"/>
        <v>1</v>
      </c>
      <c r="DB15" s="223">
        <f t="shared" si="42"/>
        <v>1</v>
      </c>
      <c r="DC15" s="223">
        <f t="shared" si="42"/>
        <v>1</v>
      </c>
      <c r="DD15" s="178"/>
      <c r="DE15" s="122"/>
      <c r="DF15" s="122"/>
      <c r="DG15" s="122"/>
      <c r="DH15" s="122"/>
      <c r="DI15" s="122"/>
      <c r="DJ15" s="122"/>
      <c r="DK15" s="122"/>
      <c r="DL15" s="122"/>
      <c r="DM15" s="122"/>
      <c r="DN15" s="122"/>
      <c r="DO15" s="122"/>
      <c r="DP15" s="122"/>
      <c r="DQ15" s="122"/>
      <c r="DR15" s="122"/>
      <c r="DS15" s="122"/>
      <c r="DT15" s="122"/>
      <c r="DU15" s="3"/>
      <c r="DV15" s="3"/>
      <c r="DW15" s="3"/>
      <c r="DX15" s="3"/>
      <c r="DY15" s="3"/>
      <c r="DZ15" s="3"/>
      <c r="EA15" s="3"/>
      <c r="EB15" s="3"/>
      <c r="EC15" s="3"/>
    </row>
    <row r="16" spans="1:133" ht="12.75" customHeight="1" thickBot="1">
      <c r="A16" s="19"/>
      <c r="B16" s="114" t="s">
        <v>31</v>
      </c>
      <c r="C16" s="115"/>
      <c r="D16" s="24"/>
      <c r="E16" s="102"/>
      <c r="F16" s="38"/>
      <c r="G16" s="39"/>
      <c r="H16" s="168"/>
      <c r="I16" s="168"/>
      <c r="J16" s="168"/>
      <c r="P16" s="226"/>
      <c r="Y16" s="227">
        <v>4</v>
      </c>
      <c r="Z16" s="231" t="s">
        <v>289</v>
      </c>
      <c r="AA16" s="230">
        <f>E15</f>
        <v>0</v>
      </c>
      <c r="AB16" s="154"/>
      <c r="AE16" s="170"/>
      <c r="AF16" s="170"/>
      <c r="AG16" s="170"/>
      <c r="AH16" s="170"/>
      <c r="AI16" s="170"/>
      <c r="AJ16" s="188"/>
      <c r="AK16" s="232" t="s">
        <v>1148</v>
      </c>
      <c r="AL16" s="233"/>
      <c r="AM16" s="233">
        <f t="shared" ref="AM16:BG16" si="43">AM8*21.75*$E$15%</f>
        <v>0</v>
      </c>
      <c r="AN16" s="233">
        <f t="shared" si="43"/>
        <v>0</v>
      </c>
      <c r="AO16" s="233">
        <f t="shared" si="43"/>
        <v>0</v>
      </c>
      <c r="AP16" s="233">
        <f t="shared" si="43"/>
        <v>0</v>
      </c>
      <c r="AQ16" s="233">
        <f t="shared" si="43"/>
        <v>0</v>
      </c>
      <c r="AR16" s="233">
        <f t="shared" si="43"/>
        <v>0</v>
      </c>
      <c r="AS16" s="233">
        <f t="shared" si="43"/>
        <v>0</v>
      </c>
      <c r="AT16" s="233">
        <f t="shared" si="43"/>
        <v>0</v>
      </c>
      <c r="AU16" s="233">
        <f t="shared" si="43"/>
        <v>0</v>
      </c>
      <c r="AV16" s="233">
        <f t="shared" si="43"/>
        <v>0</v>
      </c>
      <c r="AW16" s="233">
        <f t="shared" si="43"/>
        <v>0</v>
      </c>
      <c r="AX16" s="233">
        <f t="shared" si="43"/>
        <v>0</v>
      </c>
      <c r="AY16" s="233">
        <f t="shared" si="43"/>
        <v>0</v>
      </c>
      <c r="AZ16" s="233">
        <f t="shared" si="43"/>
        <v>0</v>
      </c>
      <c r="BA16" s="233">
        <f t="shared" si="43"/>
        <v>0</v>
      </c>
      <c r="BB16" s="233">
        <f t="shared" si="43"/>
        <v>0</v>
      </c>
      <c r="BC16" s="233">
        <f t="shared" si="43"/>
        <v>0</v>
      </c>
      <c r="BD16" s="233">
        <f t="shared" si="43"/>
        <v>0</v>
      </c>
      <c r="BE16" s="234">
        <f t="shared" si="43"/>
        <v>0</v>
      </c>
      <c r="BF16" s="234">
        <f t="shared" si="43"/>
        <v>0</v>
      </c>
      <c r="BG16" s="233">
        <f t="shared" si="43"/>
        <v>0</v>
      </c>
      <c r="BH16" s="233">
        <f t="shared" ref="BH16:BP16" si="44">BH8*21.75*$E$15%</f>
        <v>0</v>
      </c>
      <c r="BI16" s="233">
        <f t="shared" si="44"/>
        <v>0</v>
      </c>
      <c r="BJ16" s="233">
        <f t="shared" si="44"/>
        <v>0</v>
      </c>
      <c r="BK16" s="233">
        <f t="shared" si="44"/>
        <v>0</v>
      </c>
      <c r="BL16" s="233">
        <f t="shared" si="44"/>
        <v>0</v>
      </c>
      <c r="BM16" s="233">
        <f t="shared" si="44"/>
        <v>0</v>
      </c>
      <c r="BN16" s="233">
        <f t="shared" si="44"/>
        <v>0</v>
      </c>
      <c r="BO16" s="233">
        <f t="shared" si="44"/>
        <v>0</v>
      </c>
      <c r="BP16" s="233">
        <f t="shared" si="44"/>
        <v>0</v>
      </c>
      <c r="BQ16" s="233">
        <f>BQ8*21.75*$E$15%</f>
        <v>0</v>
      </c>
      <c r="BR16" s="233">
        <f t="shared" ref="BR16:DC16" si="45">BR8*21.75*$E$15%</f>
        <v>0</v>
      </c>
      <c r="BS16" s="234">
        <f t="shared" si="45"/>
        <v>0</v>
      </c>
      <c r="BT16" s="233">
        <f t="shared" si="45"/>
        <v>0</v>
      </c>
      <c r="BU16" s="233">
        <f t="shared" si="45"/>
        <v>0</v>
      </c>
      <c r="BV16" s="234">
        <f t="shared" si="45"/>
        <v>0</v>
      </c>
      <c r="BW16" s="234">
        <f t="shared" si="45"/>
        <v>0</v>
      </c>
      <c r="BX16" s="234">
        <f t="shared" si="45"/>
        <v>0</v>
      </c>
      <c r="BY16" s="234">
        <f t="shared" si="45"/>
        <v>0</v>
      </c>
      <c r="BZ16" s="233">
        <f t="shared" si="45"/>
        <v>0</v>
      </c>
      <c r="CA16" s="233">
        <f t="shared" si="45"/>
        <v>0</v>
      </c>
      <c r="CB16" s="233">
        <f t="shared" si="45"/>
        <v>0</v>
      </c>
      <c r="CC16" s="233">
        <f t="shared" si="45"/>
        <v>0</v>
      </c>
      <c r="CD16" s="233">
        <f t="shared" si="45"/>
        <v>0</v>
      </c>
      <c r="CE16" s="233">
        <f t="shared" si="45"/>
        <v>0</v>
      </c>
      <c r="CF16" s="233">
        <f t="shared" si="45"/>
        <v>0</v>
      </c>
      <c r="CG16" s="233">
        <f t="shared" si="45"/>
        <v>0</v>
      </c>
      <c r="CH16" s="233">
        <f t="shared" si="45"/>
        <v>0</v>
      </c>
      <c r="CI16" s="233">
        <f t="shared" si="45"/>
        <v>0</v>
      </c>
      <c r="CJ16" s="233">
        <f t="shared" si="45"/>
        <v>0</v>
      </c>
      <c r="CK16" s="233">
        <f t="shared" si="45"/>
        <v>0</v>
      </c>
      <c r="CL16" s="233"/>
      <c r="CM16" s="233"/>
      <c r="CN16" s="233"/>
      <c r="CO16" s="233"/>
      <c r="CP16" s="233"/>
      <c r="CQ16" s="233"/>
      <c r="CR16" s="233"/>
      <c r="CS16" s="233"/>
      <c r="CT16" s="233"/>
      <c r="CU16" s="233"/>
      <c r="CV16" s="233"/>
      <c r="CW16" s="233"/>
      <c r="CX16" s="233"/>
      <c r="CY16" s="233"/>
      <c r="CZ16" s="233"/>
      <c r="DA16" s="233"/>
      <c r="DB16" s="233"/>
      <c r="DC16" s="233">
        <f t="shared" si="45"/>
        <v>0</v>
      </c>
      <c r="DD16" s="235"/>
      <c r="DE16" s="236"/>
      <c r="DF16" s="236"/>
      <c r="DG16" s="236"/>
      <c r="DH16" s="236"/>
      <c r="DI16" s="236"/>
      <c r="DJ16" s="236"/>
      <c r="DK16" s="236"/>
      <c r="DL16" s="236"/>
      <c r="DM16" s="236"/>
      <c r="DN16" s="236"/>
      <c r="DO16" s="236"/>
      <c r="DP16" s="236"/>
      <c r="DQ16" s="236"/>
      <c r="DR16" s="236"/>
      <c r="DS16" s="236"/>
      <c r="DT16" s="236"/>
      <c r="DU16" s="236"/>
      <c r="DV16" s="236"/>
      <c r="DW16" s="236"/>
      <c r="DX16" s="236"/>
      <c r="DY16" s="236"/>
      <c r="DZ16" s="236"/>
      <c r="EA16" s="3"/>
      <c r="EB16" s="3"/>
      <c r="EC16" s="3"/>
    </row>
    <row r="17" spans="2:204" ht="12.75" customHeight="1" thickTop="1" thickBot="1">
      <c r="B17" s="114" t="s">
        <v>32</v>
      </c>
      <c r="C17" s="115"/>
      <c r="D17" s="24"/>
      <c r="E17" s="102"/>
      <c r="F17" s="38"/>
      <c r="G17" s="39"/>
      <c r="H17" s="168"/>
      <c r="I17" s="237"/>
      <c r="J17" s="168"/>
      <c r="P17" s="226"/>
      <c r="Y17" s="227">
        <v>5</v>
      </c>
      <c r="Z17" s="23" t="s">
        <v>290</v>
      </c>
      <c r="AA17" s="238">
        <f>+Y18</f>
        <v>1</v>
      </c>
      <c r="AB17" s="239" t="s">
        <v>712</v>
      </c>
      <c r="AC17" s="143"/>
      <c r="AD17" s="143"/>
      <c r="AE17" s="240"/>
      <c r="AF17" s="240"/>
      <c r="AG17" s="241"/>
      <c r="AH17" s="170"/>
      <c r="AI17" s="170"/>
      <c r="AJ17" s="188"/>
      <c r="AK17" s="122"/>
      <c r="AL17" s="122"/>
      <c r="AM17" s="122"/>
      <c r="AN17" s="122"/>
      <c r="AO17" s="122"/>
      <c r="AP17" s="148"/>
      <c r="AQ17" s="148"/>
      <c r="AR17" s="122"/>
      <c r="AS17" s="122"/>
      <c r="AT17" s="122"/>
      <c r="AU17" s="122"/>
      <c r="AV17" s="122"/>
      <c r="AW17" s="122"/>
      <c r="AX17" s="122"/>
      <c r="AY17" s="122"/>
      <c r="BC17" s="122"/>
      <c r="BD17" s="122"/>
      <c r="BG17" s="122"/>
      <c r="BH17" s="122"/>
      <c r="BI17" s="122"/>
      <c r="BJ17" s="122"/>
      <c r="BK17" s="122"/>
      <c r="BL17" s="122"/>
      <c r="BM17" s="122"/>
      <c r="BN17" s="122"/>
      <c r="BO17" s="122"/>
      <c r="BP17" s="122"/>
      <c r="BQ17" s="122"/>
      <c r="BR17" s="122"/>
      <c r="BS17" s="121"/>
      <c r="BT17" s="122"/>
      <c r="BU17" s="122"/>
      <c r="BV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3"/>
      <c r="DV17" s="3"/>
      <c r="DW17" s="3"/>
      <c r="DX17" s="3"/>
      <c r="DY17" s="3"/>
      <c r="DZ17" s="3"/>
      <c r="EA17" s="3"/>
      <c r="EB17" s="3"/>
      <c r="EC17" s="3"/>
    </row>
    <row r="18" spans="2:204" ht="13.95" customHeight="1" thickTop="1" thickBot="1">
      <c r="B18" s="114"/>
      <c r="C18" s="115"/>
      <c r="D18" s="40"/>
      <c r="G18" s="19"/>
      <c r="J18" s="242"/>
      <c r="P18" s="226"/>
      <c r="Y18" s="243">
        <v>1</v>
      </c>
      <c r="Z18" s="208" t="str">
        <f>IF(Y18=1,Z13,IF(Y18=2,Z14,IF(Y18=3,Z15,IF(Y18=4,Z16,IF(Y18=5,Z17,"onjuist gekozen uitkeringswet")))))</f>
        <v>WAO</v>
      </c>
      <c r="AA18" s="244">
        <f>E16</f>
        <v>0</v>
      </c>
      <c r="AB18" s="245" t="s">
        <v>34</v>
      </c>
      <c r="AE18" s="170"/>
      <c r="AF18" s="170"/>
      <c r="AG18" s="246"/>
      <c r="AH18" s="170"/>
      <c r="AI18" s="247"/>
      <c r="AJ18" s="248"/>
      <c r="AK18" s="249"/>
      <c r="AL18" s="161"/>
      <c r="AM18" s="161"/>
      <c r="AN18" s="161"/>
      <c r="AO18" s="161"/>
      <c r="AP18" s="162"/>
      <c r="AQ18" s="162"/>
      <c r="AR18" s="161"/>
      <c r="AS18" s="161"/>
      <c r="AT18" s="161"/>
      <c r="AU18" s="161"/>
      <c r="AV18" s="161"/>
      <c r="AW18" s="161"/>
      <c r="AX18" s="161"/>
      <c r="AY18" s="161"/>
      <c r="AZ18" s="163"/>
      <c r="BA18" s="163"/>
      <c r="BB18" s="163"/>
      <c r="BC18" s="161"/>
      <c r="BD18" s="161"/>
      <c r="BE18" s="164"/>
      <c r="BF18" s="164"/>
      <c r="BG18" s="161"/>
      <c r="BH18" s="161"/>
      <c r="BI18" s="161"/>
      <c r="BJ18" s="161"/>
      <c r="BK18" s="161"/>
      <c r="BL18" s="161"/>
      <c r="BM18" s="161"/>
      <c r="BN18" s="161"/>
      <c r="BO18" s="161"/>
      <c r="BP18" s="161"/>
      <c r="BQ18" s="161"/>
      <c r="BR18" s="161"/>
      <c r="BS18" s="161"/>
      <c r="BT18" s="161"/>
      <c r="BU18" s="161"/>
      <c r="BV18" s="161"/>
      <c r="BW18" s="164"/>
      <c r="BX18" s="164"/>
      <c r="BY18" s="164"/>
      <c r="BZ18" s="161"/>
      <c r="CA18" s="161"/>
      <c r="CB18" s="161"/>
      <c r="CC18" s="161"/>
      <c r="CD18" s="161"/>
      <c r="CE18" s="161"/>
      <c r="CF18" s="161"/>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5"/>
      <c r="DE18" s="122"/>
      <c r="DF18" s="122"/>
      <c r="DG18" s="122"/>
      <c r="DH18" s="122"/>
      <c r="DI18" s="122"/>
      <c r="DJ18" s="122"/>
      <c r="DK18" s="122"/>
      <c r="DL18" s="122"/>
      <c r="DM18" s="122"/>
      <c r="DN18" s="122"/>
      <c r="DO18" s="122"/>
      <c r="DP18" s="122"/>
      <c r="DQ18" s="122"/>
      <c r="DR18" s="122"/>
      <c r="DS18" s="122"/>
      <c r="DT18" s="122"/>
      <c r="DU18" s="3"/>
      <c r="DV18" s="3"/>
      <c r="DW18" s="3"/>
      <c r="DX18" s="3"/>
      <c r="DY18" s="3"/>
      <c r="DZ18" s="3"/>
      <c r="EA18" s="3"/>
      <c r="EB18" s="3"/>
      <c r="EC18" s="3"/>
    </row>
    <row r="19" spans="2:204" ht="13.95" customHeight="1" thickBot="1">
      <c r="B19" s="93" t="s">
        <v>26</v>
      </c>
      <c r="C19" s="100"/>
      <c r="D19" s="100"/>
      <c r="E19" s="100"/>
      <c r="F19" s="100"/>
      <c r="G19" s="101"/>
      <c r="P19" s="226"/>
      <c r="Y19" s="250" t="s">
        <v>732</v>
      </c>
      <c r="Z19" s="251" t="str">
        <f>AA14</f>
        <v>WAO</v>
      </c>
      <c r="AA19" s="252">
        <f>E17</f>
        <v>0</v>
      </c>
      <c r="AB19" s="245" t="s">
        <v>35</v>
      </c>
      <c r="AE19" s="170"/>
      <c r="AF19" s="170"/>
      <c r="AG19" s="246"/>
      <c r="AH19" s="170"/>
      <c r="AI19" s="247"/>
      <c r="AJ19" s="188"/>
      <c r="AK19" s="253" t="s">
        <v>725</v>
      </c>
      <c r="AL19" s="156"/>
      <c r="AM19" s="254">
        <f>YEAR(Invoer!AA12)</f>
        <v>1900</v>
      </c>
      <c r="AN19" s="156"/>
      <c r="AO19" s="142" t="s">
        <v>766</v>
      </c>
      <c r="AP19" s="156"/>
      <c r="AQ19" s="151">
        <v>2000</v>
      </c>
      <c r="AR19" s="155" t="s">
        <v>769</v>
      </c>
      <c r="AS19" s="156"/>
      <c r="AT19" s="255">
        <f>(AM19-AQ19)*2+AQ20+1</f>
        <v>-198</v>
      </c>
      <c r="AU19" s="122"/>
      <c r="AV19" s="122"/>
      <c r="AW19" s="122"/>
      <c r="AX19" s="122"/>
      <c r="AY19" s="122"/>
      <c r="BC19" s="122"/>
      <c r="BD19" s="122"/>
      <c r="BG19" s="122"/>
      <c r="BH19" s="122"/>
      <c r="BI19" s="122"/>
      <c r="BJ19" s="122"/>
      <c r="BK19" s="122"/>
      <c r="BL19" s="122"/>
      <c r="BM19" s="122"/>
      <c r="BN19" s="122"/>
      <c r="BO19" s="122"/>
      <c r="BP19" s="122"/>
      <c r="BQ19" s="122"/>
      <c r="BR19" s="122"/>
      <c r="BS19" s="122"/>
      <c r="BT19" s="122"/>
      <c r="BU19" s="122"/>
      <c r="BV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78"/>
      <c r="DE19" s="122"/>
      <c r="DF19" s="122"/>
      <c r="DG19" s="122"/>
      <c r="DH19" s="122"/>
      <c r="DI19" s="122"/>
      <c r="DJ19" s="122"/>
      <c r="DK19" s="122"/>
      <c r="DL19" s="122"/>
      <c r="DM19" s="122"/>
      <c r="DN19" s="122"/>
      <c r="DO19" s="122"/>
      <c r="DP19" s="122"/>
      <c r="DQ19" s="122"/>
      <c r="DR19" s="122"/>
      <c r="DS19" s="122"/>
      <c r="DT19" s="122"/>
      <c r="DU19" s="3"/>
      <c r="DV19" s="3"/>
      <c r="DW19" s="3"/>
      <c r="DX19" s="3"/>
      <c r="DY19" s="3"/>
      <c r="DZ19" s="3"/>
      <c r="EA19" s="3"/>
      <c r="EB19" s="3"/>
      <c r="EC19" s="3"/>
    </row>
    <row r="20" spans="2:204" ht="13.95" customHeight="1">
      <c r="B20" s="41" t="s">
        <v>737</v>
      </c>
      <c r="C20" s="40"/>
      <c r="D20" s="40"/>
      <c r="E20" s="31" t="str">
        <f ca="1">IF(C3="Geen",Invoer!AO627,"")</f>
        <v/>
      </c>
      <c r="F20" s="40"/>
      <c r="G20" s="42"/>
      <c r="AB20" s="245" t="s">
        <v>36</v>
      </c>
      <c r="AE20" s="170"/>
      <c r="AF20" s="170"/>
      <c r="AG20" s="246"/>
      <c r="AH20" s="170"/>
      <c r="AI20" s="247"/>
      <c r="AJ20" s="188"/>
      <c r="AK20" s="256" t="s">
        <v>768</v>
      </c>
      <c r="AL20" s="257"/>
      <c r="AM20" s="258">
        <f>MONTH(Invoer!AA12)</f>
        <v>1</v>
      </c>
      <c r="AN20" s="257"/>
      <c r="AO20" s="179" t="s">
        <v>770</v>
      </c>
      <c r="AP20" s="257"/>
      <c r="AQ20" s="182">
        <f>IF(AM20&gt;6,2,1)</f>
        <v>1</v>
      </c>
      <c r="AR20" s="259"/>
      <c r="AS20" s="257"/>
      <c r="AT20" s="260"/>
      <c r="AU20" s="122"/>
      <c r="AV20" s="122"/>
      <c r="AW20" s="122"/>
      <c r="AX20" s="122"/>
      <c r="AY20" s="122"/>
      <c r="BC20" s="122"/>
      <c r="BD20" s="122"/>
      <c r="BG20" s="122"/>
      <c r="BH20" s="122"/>
      <c r="BI20" s="122"/>
      <c r="BJ20" s="122"/>
      <c r="BK20" s="122"/>
      <c r="BL20" s="122"/>
      <c r="BM20" s="122"/>
      <c r="BN20" s="122"/>
      <c r="BO20" s="122"/>
      <c r="BP20" s="122"/>
      <c r="BQ20" s="122"/>
      <c r="BR20" s="122"/>
      <c r="BS20" s="122"/>
      <c r="BT20" s="122"/>
      <c r="BU20" s="122"/>
      <c r="BV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78"/>
      <c r="DE20" s="122"/>
      <c r="DF20" s="122"/>
      <c r="DG20" s="122"/>
      <c r="DH20" s="122"/>
      <c r="DI20" s="122"/>
      <c r="DJ20" s="122"/>
      <c r="DK20" s="122"/>
      <c r="DL20" s="122"/>
      <c r="DM20" s="122"/>
      <c r="DN20" s="122"/>
      <c r="DO20" s="122"/>
      <c r="DP20" s="122"/>
      <c r="DQ20" s="122"/>
      <c r="DR20" s="122"/>
      <c r="DS20" s="122"/>
      <c r="DT20" s="122"/>
      <c r="DU20" s="3"/>
      <c r="DV20" s="3"/>
      <c r="DW20" s="3"/>
      <c r="DX20" s="3"/>
      <c r="DY20" s="3"/>
      <c r="DZ20" s="3"/>
      <c r="EA20" s="3"/>
      <c r="EB20" s="3"/>
      <c r="EC20" s="3"/>
    </row>
    <row r="21" spans="2:204" ht="13.95" customHeight="1">
      <c r="B21" s="41" t="s">
        <v>743</v>
      </c>
      <c r="C21" s="40"/>
      <c r="D21" s="40"/>
      <c r="E21" s="31" t="str">
        <f ca="1">IF(C3="Geen",E13,"")</f>
        <v/>
      </c>
      <c r="F21" s="40"/>
      <c r="G21" s="42"/>
      <c r="AB21" s="245" t="s">
        <v>37</v>
      </c>
      <c r="AE21" s="170"/>
      <c r="AF21" s="170"/>
      <c r="AG21" s="246"/>
      <c r="AH21" s="170"/>
      <c r="AI21" s="247"/>
      <c r="AJ21" s="188"/>
      <c r="AK21" s="171"/>
      <c r="AL21" s="122"/>
      <c r="AM21" s="148" t="s">
        <v>289</v>
      </c>
      <c r="AN21" s="122" t="s">
        <v>721</v>
      </c>
      <c r="AO21" s="122" t="s">
        <v>726</v>
      </c>
      <c r="AP21" s="148"/>
      <c r="AQ21" s="148"/>
      <c r="AR21" s="122"/>
      <c r="AS21" s="122"/>
      <c r="AT21" s="122"/>
      <c r="AU21" s="122"/>
      <c r="AV21" s="122"/>
      <c r="AW21" s="122"/>
      <c r="AX21" s="122"/>
      <c r="AY21" s="122"/>
      <c r="BC21" s="122"/>
      <c r="BD21" s="122"/>
      <c r="BG21" s="122"/>
      <c r="BH21" s="122"/>
      <c r="BI21" s="122"/>
      <c r="BJ21" s="122"/>
      <c r="BK21" s="122"/>
      <c r="BL21" s="122"/>
      <c r="BM21" s="122"/>
      <c r="BN21" s="122"/>
      <c r="BO21" s="122"/>
      <c r="BP21" s="122"/>
      <c r="BQ21" s="122"/>
      <c r="BR21" s="122"/>
      <c r="BS21" s="122"/>
      <c r="BT21" s="122"/>
      <c r="BU21" s="122"/>
      <c r="BV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78"/>
      <c r="DE21" s="122"/>
      <c r="DF21" s="122"/>
      <c r="DG21" s="122"/>
      <c r="DH21" s="122"/>
      <c r="DI21" s="122"/>
      <c r="DJ21" s="122"/>
      <c r="DK21" s="122"/>
      <c r="DL21" s="122"/>
      <c r="DM21" s="122"/>
      <c r="DN21" s="122"/>
      <c r="DO21" s="122"/>
      <c r="DP21" s="122"/>
      <c r="DQ21" s="122"/>
      <c r="DR21" s="122"/>
      <c r="DS21" s="122"/>
      <c r="DT21" s="122"/>
      <c r="DU21" s="3"/>
      <c r="DV21" s="3"/>
      <c r="DW21" s="3"/>
      <c r="DX21" s="3"/>
      <c r="DY21" s="3"/>
      <c r="DZ21" s="3"/>
      <c r="EA21" s="3"/>
      <c r="EB21" s="3"/>
      <c r="EC21" s="3"/>
    </row>
    <row r="22" spans="2:204" ht="13.95" customHeight="1">
      <c r="B22" s="43" t="s">
        <v>692</v>
      </c>
      <c r="C22" s="44"/>
      <c r="D22" s="44"/>
      <c r="E22" s="45" t="str">
        <f ca="1">IF(C3="Geen",INDEX(Invoer!AL662:'Invoer'!AN662,1,Invoer!AD123),"")</f>
        <v/>
      </c>
      <c r="F22" s="44"/>
      <c r="G22" s="42"/>
      <c r="AB22" s="245" t="s">
        <v>38</v>
      </c>
      <c r="AE22" s="170"/>
      <c r="AF22" s="170"/>
      <c r="AG22" s="246"/>
      <c r="AH22" s="170"/>
      <c r="AI22" s="170"/>
      <c r="AJ22" s="188"/>
      <c r="AK22" s="261" t="s">
        <v>767</v>
      </c>
      <c r="AL22" s="122"/>
      <c r="AM22" s="262" t="e">
        <f>INDEX(AL8:DC8,1,$AT$19)</f>
        <v>#VALUE!</v>
      </c>
      <c r="AN22" s="263" t="e">
        <f>INDEX(AL11:DC11,1,$AT$19)</f>
        <v>#VALUE!</v>
      </c>
      <c r="AO22" s="264" t="e">
        <f>INDEX(AL14:DC14,1,$AT$19)</f>
        <v>#VALUE!</v>
      </c>
      <c r="AP22" s="148"/>
      <c r="AQ22" s="148"/>
      <c r="AR22" s="122"/>
      <c r="AS22" s="122"/>
      <c r="AT22" s="122"/>
      <c r="AU22" s="122"/>
      <c r="AV22" s="122"/>
      <c r="AW22" s="122"/>
      <c r="AX22" s="122"/>
      <c r="AY22" s="122"/>
      <c r="BC22" s="122"/>
      <c r="BD22" s="122"/>
      <c r="BG22" s="122"/>
      <c r="BH22" s="122"/>
      <c r="BI22" s="122"/>
      <c r="BJ22" s="122"/>
      <c r="BK22" s="122"/>
      <c r="BL22" s="122"/>
      <c r="BM22" s="122"/>
      <c r="BN22" s="122"/>
      <c r="BO22" s="122"/>
      <c r="BP22" s="122"/>
      <c r="BQ22" s="122"/>
      <c r="BR22" s="122"/>
      <c r="BS22" s="122"/>
      <c r="BT22" s="122"/>
      <c r="BU22" s="122"/>
      <c r="BV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78"/>
      <c r="DE22" s="122"/>
      <c r="DF22" s="122"/>
      <c r="DG22" s="122"/>
      <c r="DH22" s="122"/>
      <c r="DI22" s="122"/>
      <c r="DJ22" s="122"/>
      <c r="DK22" s="122"/>
      <c r="DL22" s="122"/>
      <c r="DM22" s="122"/>
      <c r="DN22" s="122"/>
      <c r="DO22" s="122"/>
      <c r="DP22" s="122"/>
      <c r="DQ22" s="122"/>
      <c r="DR22" s="122"/>
      <c r="DS22" s="122"/>
      <c r="DT22" s="122"/>
      <c r="DU22" s="3"/>
      <c r="DV22" s="3"/>
      <c r="DW22" s="3"/>
      <c r="DX22" s="3"/>
      <c r="DY22" s="3"/>
      <c r="DZ22" s="3"/>
      <c r="EA22" s="3"/>
      <c r="EB22" s="3"/>
      <c r="EC22" s="3"/>
    </row>
    <row r="23" spans="2:204" ht="13.95" customHeight="1">
      <c r="B23" s="46" t="s">
        <v>691</v>
      </c>
      <c r="C23" s="44"/>
      <c r="D23" s="44"/>
      <c r="E23" s="47" t="str">
        <f ca="1">IF(C3="Geen",INDEX(Invoer!AD108:AF108,Invoer!$AD$123),"")</f>
        <v/>
      </c>
      <c r="F23" s="40"/>
      <c r="G23" s="42"/>
      <c r="AB23" s="245" t="s">
        <v>39</v>
      </c>
      <c r="AE23" s="170"/>
      <c r="AF23" s="170"/>
      <c r="AG23" s="246"/>
      <c r="AH23" s="170"/>
      <c r="AI23" s="247"/>
      <c r="AJ23" s="188"/>
      <c r="AK23" s="261" t="s">
        <v>762</v>
      </c>
      <c r="AL23" s="122"/>
      <c r="AM23" s="265" t="e">
        <f>INDEX(AL9:DC9,1,$AT$19)</f>
        <v>#VALUE!</v>
      </c>
      <c r="AN23" s="266" t="e">
        <f>INDEX(AL12:DC12,1,$AT$19)</f>
        <v>#VALUE!</v>
      </c>
      <c r="AO23" s="267" t="e">
        <f>INDEX(AL15:DC15,1,$AT$19)</f>
        <v>#VALUE!</v>
      </c>
      <c r="AP23" s="148"/>
      <c r="AQ23" s="148"/>
      <c r="AR23" s="122"/>
      <c r="AS23" s="122"/>
      <c r="AT23" s="122"/>
      <c r="AU23" s="122"/>
      <c r="AV23" s="122"/>
      <c r="AW23" s="122"/>
      <c r="AX23" s="122"/>
      <c r="AY23" s="122"/>
      <c r="BC23" s="122"/>
      <c r="BD23" s="122"/>
      <c r="BG23" s="122"/>
      <c r="BH23" s="122"/>
      <c r="BI23" s="122"/>
      <c r="BJ23" s="122"/>
      <c r="BK23" s="122"/>
      <c r="BL23" s="122"/>
      <c r="BM23" s="122"/>
      <c r="BN23" s="122"/>
      <c r="BO23" s="122"/>
      <c r="BP23" s="122"/>
      <c r="BQ23" s="122"/>
      <c r="BR23" s="122"/>
      <c r="BS23" s="122"/>
      <c r="BT23" s="122"/>
      <c r="BU23" s="122"/>
      <c r="BV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78"/>
      <c r="DE23" s="122"/>
      <c r="DF23" s="122"/>
      <c r="DG23" s="122"/>
      <c r="DH23" s="122"/>
      <c r="DI23" s="122"/>
      <c r="DJ23" s="122"/>
      <c r="DK23" s="122"/>
      <c r="DL23" s="122"/>
      <c r="DM23" s="122"/>
      <c r="DN23" s="122"/>
      <c r="DO23" s="122"/>
      <c r="DP23" s="122"/>
      <c r="DQ23" s="122"/>
      <c r="DR23" s="122"/>
      <c r="DS23" s="122"/>
      <c r="DT23" s="122"/>
      <c r="DU23" s="3"/>
      <c r="DV23" s="3"/>
      <c r="DW23" s="3"/>
      <c r="DX23" s="3"/>
      <c r="DY23" s="3"/>
      <c r="DZ23" s="3"/>
      <c r="EA23" s="3"/>
      <c r="EB23" s="3"/>
      <c r="EC23" s="3"/>
    </row>
    <row r="24" spans="2:204" ht="13.95" customHeight="1" thickBot="1">
      <c r="B24" s="46" t="s">
        <v>683</v>
      </c>
      <c r="C24" s="44"/>
      <c r="D24" s="44"/>
      <c r="E24" s="47" t="str">
        <f ca="1">IF(C3="Geen",INDEX(Invoer!AD109:AF109,Invoer!$AD$123),"")</f>
        <v/>
      </c>
      <c r="F24" s="40"/>
      <c r="G24" s="42"/>
      <c r="L24" s="268"/>
      <c r="AB24" s="245" t="s">
        <v>40</v>
      </c>
      <c r="AE24" s="170"/>
      <c r="AF24" s="170"/>
      <c r="AG24" s="246"/>
      <c r="AH24" s="170"/>
      <c r="AI24" s="170"/>
      <c r="AJ24" s="188"/>
      <c r="AK24" s="269"/>
      <c r="AL24" s="270"/>
      <c r="AM24" s="270"/>
      <c r="AN24" s="270"/>
      <c r="AO24" s="270"/>
      <c r="AP24" s="271"/>
      <c r="AQ24" s="271"/>
      <c r="AR24" s="270"/>
      <c r="AS24" s="270"/>
      <c r="AT24" s="270"/>
      <c r="AU24" s="270"/>
      <c r="AV24" s="270"/>
      <c r="AW24" s="270"/>
      <c r="AX24" s="270"/>
      <c r="AY24" s="270"/>
      <c r="AZ24" s="272"/>
      <c r="BA24" s="272"/>
      <c r="BB24" s="272"/>
      <c r="BC24" s="270"/>
      <c r="BD24" s="270"/>
      <c r="BE24" s="234"/>
      <c r="BF24" s="234"/>
      <c r="BG24" s="270"/>
      <c r="BH24" s="270"/>
      <c r="BI24" s="270"/>
      <c r="BJ24" s="270"/>
      <c r="BK24" s="270"/>
      <c r="BL24" s="270"/>
      <c r="BM24" s="270"/>
      <c r="BN24" s="270"/>
      <c r="BO24" s="270"/>
      <c r="BP24" s="270"/>
      <c r="BQ24" s="270"/>
      <c r="BR24" s="270"/>
      <c r="BS24" s="270"/>
      <c r="BT24" s="270"/>
      <c r="BU24" s="270"/>
      <c r="BV24" s="270"/>
      <c r="BW24" s="234"/>
      <c r="BX24" s="234"/>
      <c r="BY24" s="234"/>
      <c r="BZ24" s="270"/>
      <c r="CA24" s="270"/>
      <c r="CB24" s="270"/>
      <c r="CC24" s="270"/>
      <c r="CD24" s="270"/>
      <c r="CE24" s="270"/>
      <c r="CF24" s="270"/>
      <c r="CG24" s="270"/>
      <c r="CH24" s="270"/>
      <c r="CI24" s="270"/>
      <c r="CJ24" s="270"/>
      <c r="CK24" s="270"/>
      <c r="CL24" s="270"/>
      <c r="CM24" s="270"/>
      <c r="CN24" s="270"/>
      <c r="CO24" s="270"/>
      <c r="CP24" s="270"/>
      <c r="CQ24" s="270"/>
      <c r="CR24" s="270"/>
      <c r="CS24" s="270"/>
      <c r="CT24" s="270"/>
      <c r="CU24" s="270"/>
      <c r="CV24" s="270"/>
      <c r="CW24" s="270"/>
      <c r="CX24" s="270"/>
      <c r="CY24" s="270"/>
      <c r="CZ24" s="270"/>
      <c r="DA24" s="270"/>
      <c r="DB24" s="270"/>
      <c r="DC24" s="270"/>
      <c r="DD24" s="273"/>
      <c r="DE24" s="122"/>
      <c r="DF24" s="122"/>
      <c r="DG24" s="122"/>
      <c r="DH24" s="122"/>
      <c r="DI24" s="122"/>
      <c r="DJ24" s="122"/>
      <c r="DK24" s="122"/>
      <c r="DL24" s="122"/>
      <c r="DM24" s="122"/>
      <c r="DN24" s="122"/>
      <c r="DO24" s="122"/>
      <c r="DP24" s="122"/>
      <c r="DQ24" s="122"/>
      <c r="DR24" s="122"/>
      <c r="DS24" s="122"/>
      <c r="DT24" s="122"/>
      <c r="DU24" s="3"/>
      <c r="DV24" s="3"/>
      <c r="DW24" s="3"/>
      <c r="DX24" s="3"/>
      <c r="DY24" s="3"/>
      <c r="DZ24" s="3"/>
      <c r="EA24" s="3"/>
      <c r="EB24" s="3"/>
      <c r="EC24" s="3"/>
    </row>
    <row r="25" spans="2:204" ht="13.95" customHeight="1" thickTop="1" thickBot="1">
      <c r="B25" s="108" t="str">
        <f>CONCATENATE("(1+L) / (1+r) = "," (grondslag van ",TEXT(AN4,"dd-mm-jjjj"),")")</f>
        <v>(1+L) / (1+r) =  (grondslag van 01-01-2024)</v>
      </c>
      <c r="C25" s="44"/>
      <c r="D25" s="44"/>
      <c r="E25" s="111" t="str">
        <f ca="1">IF(C3="Geen",INDEX(Invoer!AD110:AF110,Invoer!$AD$123),"")</f>
        <v/>
      </c>
      <c r="F25" s="44"/>
      <c r="G25" s="42"/>
      <c r="AB25" s="245" t="s">
        <v>41</v>
      </c>
      <c r="AE25" s="170"/>
      <c r="AF25" s="170"/>
      <c r="AG25" s="246"/>
      <c r="AH25" s="170"/>
      <c r="AK25" s="122"/>
      <c r="AL25" s="122"/>
      <c r="AM25" s="122"/>
      <c r="AN25" s="122"/>
      <c r="AO25" s="122"/>
      <c r="AP25" s="148"/>
      <c r="AQ25" s="148"/>
      <c r="AR25" s="122"/>
      <c r="AS25" s="122"/>
      <c r="AT25" s="122"/>
      <c r="AU25" s="122"/>
      <c r="AV25" s="122"/>
      <c r="AW25" s="122"/>
      <c r="AX25" s="122"/>
      <c r="AY25" s="122"/>
      <c r="BC25" s="122"/>
      <c r="BD25" s="122"/>
      <c r="BG25" s="122"/>
      <c r="BH25" s="122"/>
      <c r="BI25" s="122"/>
      <c r="BJ25" s="122"/>
      <c r="BK25" s="122"/>
      <c r="BL25" s="122"/>
      <c r="BM25" s="122"/>
      <c r="BN25" s="122"/>
      <c r="BO25" s="122"/>
      <c r="BP25" s="122"/>
      <c r="BQ25" s="122"/>
      <c r="BR25" s="122"/>
      <c r="BS25" s="122"/>
      <c r="BT25" s="122"/>
      <c r="BU25" s="122"/>
      <c r="BV25" s="122"/>
      <c r="BZ25" s="122"/>
      <c r="CA25" s="122"/>
    </row>
    <row r="26" spans="2:204" ht="13.95" customHeight="1" thickTop="1" thickBot="1">
      <c r="B26" s="48" t="s">
        <v>693</v>
      </c>
      <c r="C26" s="49"/>
      <c r="D26" s="49"/>
      <c r="E26" s="50" t="str">
        <f ca="1">IF(C3="Geen",INDEX(Invoer!AD111:AF111,Invoer!$AD$123),"")</f>
        <v/>
      </c>
      <c r="F26" s="51"/>
      <c r="G26" s="52"/>
      <c r="AB26" s="245" t="s">
        <v>42</v>
      </c>
      <c r="AE26" s="170"/>
      <c r="AF26" s="170"/>
      <c r="AG26" s="246"/>
      <c r="AH26" s="274" t="s">
        <v>477</v>
      </c>
      <c r="AI26" s="275"/>
      <c r="AJ26" s="276"/>
      <c r="AK26" s="158" t="s">
        <v>757</v>
      </c>
      <c r="AL26" s="161"/>
      <c r="AM26" s="161"/>
      <c r="AN26" s="161"/>
      <c r="AO26" s="161"/>
      <c r="AP26" s="162"/>
      <c r="AQ26" s="277"/>
      <c r="AR26" s="278" t="s">
        <v>270</v>
      </c>
      <c r="AS26" s="279"/>
      <c r="AT26" s="279"/>
      <c r="AU26" s="279"/>
      <c r="AV26" s="161"/>
      <c r="AW26" s="161"/>
      <c r="AX26" s="161"/>
      <c r="AY26" s="161"/>
      <c r="AZ26" s="163"/>
      <c r="BA26" s="163"/>
      <c r="BB26" s="163"/>
      <c r="BC26" s="161"/>
      <c r="BD26" s="161"/>
      <c r="BE26" s="164"/>
      <c r="BF26" s="164"/>
      <c r="BG26" s="161"/>
      <c r="BH26" s="161"/>
      <c r="BI26" s="161"/>
      <c r="BJ26" s="161"/>
      <c r="BK26" s="161"/>
      <c r="BL26" s="161"/>
      <c r="BM26" s="161"/>
      <c r="BN26" s="161"/>
      <c r="BO26" s="161"/>
      <c r="BP26" s="161"/>
      <c r="BQ26" s="161"/>
      <c r="BR26" s="161"/>
      <c r="BS26" s="161"/>
      <c r="BT26" s="161"/>
      <c r="BU26" s="161"/>
      <c r="BV26" s="161"/>
      <c r="BW26" s="161"/>
      <c r="BX26" s="161"/>
      <c r="BY26" s="161"/>
      <c r="BZ26" s="161"/>
      <c r="CA26" s="161"/>
      <c r="CB26" s="161"/>
      <c r="CC26" s="161"/>
      <c r="CD26" s="280"/>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3"/>
      <c r="DH26" s="3"/>
      <c r="DI26" s="3"/>
      <c r="DJ26" s="3"/>
      <c r="DK26" s="3"/>
      <c r="DL26" s="3"/>
      <c r="DM26" s="3"/>
      <c r="DN26" s="3"/>
      <c r="DO26" s="3"/>
      <c r="GR26" s="94"/>
      <c r="GS26" s="94"/>
      <c r="GT26" s="94"/>
      <c r="GU26" s="94"/>
      <c r="GV26" s="94"/>
    </row>
    <row r="27" spans="2:204" ht="13.95" customHeight="1">
      <c r="B27" s="53" t="str">
        <f>CONCATENATE("Looptijd tot 65e levensjaar (excl. verhoging met ",AE95," maanden)")</f>
        <v>Looptijd tot 65e levensjaar (excl. verhoging met 0 maanden)</v>
      </c>
      <c r="C27" s="44"/>
      <c r="D27" s="44"/>
      <c r="E27" s="54">
        <f>AE99</f>
        <v>780</v>
      </c>
      <c r="F27" s="9"/>
      <c r="G27" s="55"/>
      <c r="AB27" s="215"/>
      <c r="AC27" s="281"/>
      <c r="AD27" s="281"/>
      <c r="AE27" s="282"/>
      <c r="AF27" s="282"/>
      <c r="AG27" s="283"/>
      <c r="AI27" s="3">
        <v>2025</v>
      </c>
      <c r="AJ27" s="3">
        <v>2024</v>
      </c>
      <c r="AK27" s="284"/>
      <c r="AL27" s="285">
        <v>1999</v>
      </c>
      <c r="AM27" s="125">
        <v>2000</v>
      </c>
      <c r="AN27" s="125">
        <v>2001</v>
      </c>
      <c r="AO27" s="286">
        <v>2002</v>
      </c>
      <c r="AP27" s="287">
        <v>2003</v>
      </c>
      <c r="AQ27" s="287">
        <f t="shared" ref="AQ27:AW27" si="46">AP27+1</f>
        <v>2004</v>
      </c>
      <c r="AR27" s="287">
        <f t="shared" si="46"/>
        <v>2005</v>
      </c>
      <c r="AS27" s="285">
        <f t="shared" si="46"/>
        <v>2006</v>
      </c>
      <c r="AT27" s="285">
        <f t="shared" si="46"/>
        <v>2007</v>
      </c>
      <c r="AU27" s="285">
        <f t="shared" si="46"/>
        <v>2008</v>
      </c>
      <c r="AV27" s="285">
        <f t="shared" si="46"/>
        <v>2009</v>
      </c>
      <c r="AW27" s="285">
        <f t="shared" si="46"/>
        <v>2010</v>
      </c>
      <c r="AX27" s="285">
        <f t="shared" ref="AX27:BL27" si="47">AW27+1</f>
        <v>2011</v>
      </c>
      <c r="AY27" s="285">
        <f t="shared" si="47"/>
        <v>2012</v>
      </c>
      <c r="AZ27" s="285">
        <f t="shared" si="47"/>
        <v>2013</v>
      </c>
      <c r="BA27" s="285">
        <f t="shared" si="47"/>
        <v>2014</v>
      </c>
      <c r="BB27" s="285">
        <f t="shared" si="47"/>
        <v>2015</v>
      </c>
      <c r="BC27" s="288">
        <f t="shared" si="47"/>
        <v>2016</v>
      </c>
      <c r="BD27" s="288">
        <f t="shared" si="47"/>
        <v>2017</v>
      </c>
      <c r="BE27" s="288">
        <f t="shared" si="47"/>
        <v>2018</v>
      </c>
      <c r="BF27" s="288">
        <f t="shared" si="47"/>
        <v>2019</v>
      </c>
      <c r="BG27" s="288">
        <f t="shared" si="47"/>
        <v>2020</v>
      </c>
      <c r="BH27" s="288">
        <f t="shared" si="47"/>
        <v>2021</v>
      </c>
      <c r="BI27" s="289">
        <f t="shared" si="47"/>
        <v>2022</v>
      </c>
      <c r="BJ27" s="288">
        <f t="shared" si="47"/>
        <v>2023</v>
      </c>
      <c r="BK27" s="288">
        <f t="shared" si="47"/>
        <v>2024</v>
      </c>
      <c r="BL27" s="288">
        <f t="shared" si="47"/>
        <v>2025</v>
      </c>
      <c r="BM27" s="290">
        <f t="shared" ref="BM27" si="48">BL27+1</f>
        <v>2026</v>
      </c>
      <c r="BN27" s="290">
        <f t="shared" ref="BN27" si="49">BM27+1</f>
        <v>2027</v>
      </c>
      <c r="BO27" s="290">
        <f t="shared" ref="BO27" si="50">BN27+1</f>
        <v>2028</v>
      </c>
      <c r="BP27" s="290">
        <f t="shared" ref="BP27" si="51">BO27+1</f>
        <v>2029</v>
      </c>
      <c r="BQ27" s="290">
        <f t="shared" ref="BQ27" si="52">BP27+1</f>
        <v>2030</v>
      </c>
      <c r="BR27" s="290">
        <f t="shared" ref="BR27" si="53">BQ27+1</f>
        <v>2031</v>
      </c>
      <c r="BS27" s="290">
        <f t="shared" ref="BS27" si="54">BR27+1</f>
        <v>2032</v>
      </c>
      <c r="BT27" s="290">
        <f t="shared" ref="BT27" si="55">BS27+1</f>
        <v>2033</v>
      </c>
      <c r="BU27" s="290">
        <f t="shared" ref="BU27" si="56">BT27+1</f>
        <v>2034</v>
      </c>
      <c r="BV27" s="290">
        <f t="shared" ref="BV27" si="57">BU27+1</f>
        <v>2035</v>
      </c>
      <c r="BW27" s="290">
        <f t="shared" ref="BW27" si="58">BV27+1</f>
        <v>2036</v>
      </c>
      <c r="BX27" s="290">
        <f t="shared" ref="BX27" si="59">BW27+1</f>
        <v>2037</v>
      </c>
      <c r="BY27" s="290">
        <f t="shared" ref="BY27" si="60">BX27+1</f>
        <v>2038</v>
      </c>
      <c r="BZ27" s="290">
        <f t="shared" ref="BZ27" si="61">BY27+1</f>
        <v>2039</v>
      </c>
      <c r="CA27" s="290">
        <f t="shared" ref="CA27" si="62">BZ27+1</f>
        <v>2040</v>
      </c>
      <c r="CB27" s="290">
        <f t="shared" ref="CB27" si="63">CA27+1</f>
        <v>2041</v>
      </c>
      <c r="CC27" s="290">
        <f t="shared" ref="CC27" si="64">CB27+1</f>
        <v>2042</v>
      </c>
      <c r="CD27" s="291"/>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3"/>
      <c r="DH27" s="3"/>
      <c r="DI27" s="3"/>
      <c r="DJ27" s="3"/>
      <c r="DK27" s="3"/>
      <c r="DL27" s="3"/>
      <c r="DM27" s="3"/>
      <c r="DN27" s="3"/>
      <c r="DO27" s="3"/>
    </row>
    <row r="28" spans="2:204" ht="13.95" customHeight="1">
      <c r="B28" s="53" t="s">
        <v>626</v>
      </c>
      <c r="C28" s="44"/>
      <c r="D28" s="44"/>
      <c r="E28" s="54">
        <f>ROUND(E12,0)</f>
        <v>0</v>
      </c>
      <c r="F28" s="9"/>
      <c r="G28" s="55"/>
      <c r="AB28" s="187" t="s">
        <v>771</v>
      </c>
      <c r="AE28" s="240"/>
      <c r="AF28" s="240"/>
      <c r="AG28" s="241"/>
      <c r="AH28" s="170" t="s">
        <v>478</v>
      </c>
      <c r="AI28" s="292">
        <v>5.0738700000000003E-3</v>
      </c>
      <c r="AJ28" s="292">
        <v>4.1458459000000003E-3</v>
      </c>
      <c r="AK28" s="40" t="s">
        <v>714</v>
      </c>
      <c r="AL28" s="122" t="s">
        <v>289</v>
      </c>
      <c r="AM28" s="122" t="s">
        <v>289</v>
      </c>
      <c r="AN28" s="122" t="s">
        <v>289</v>
      </c>
      <c r="AO28" s="293" t="s">
        <v>289</v>
      </c>
      <c r="AP28" s="148" t="s">
        <v>289</v>
      </c>
      <c r="AQ28" s="148" t="s">
        <v>289</v>
      </c>
      <c r="AR28" s="148" t="s">
        <v>289</v>
      </c>
      <c r="AS28" s="3" t="s">
        <v>289</v>
      </c>
      <c r="AT28" s="3" t="s">
        <v>289</v>
      </c>
      <c r="AU28" s="3" t="s">
        <v>289</v>
      </c>
      <c r="AV28" s="3" t="s">
        <v>289</v>
      </c>
      <c r="AW28" s="3" t="s">
        <v>289</v>
      </c>
      <c r="AX28" s="3" t="s">
        <v>289</v>
      </c>
      <c r="AY28" s="3" t="s">
        <v>289</v>
      </c>
      <c r="AZ28" s="3" t="s">
        <v>289</v>
      </c>
      <c r="BA28" s="3" t="s">
        <v>289</v>
      </c>
      <c r="BB28" s="3" t="s">
        <v>289</v>
      </c>
      <c r="BC28" s="121" t="s">
        <v>289</v>
      </c>
      <c r="BD28" s="121" t="s">
        <v>289</v>
      </c>
      <c r="BE28" s="121" t="s">
        <v>289</v>
      </c>
      <c r="BF28" s="121" t="s">
        <v>289</v>
      </c>
      <c r="BG28" s="121" t="s">
        <v>289</v>
      </c>
      <c r="BH28" s="121" t="s">
        <v>289</v>
      </c>
      <c r="BI28" s="294" t="s">
        <v>289</v>
      </c>
      <c r="BJ28" s="121" t="s">
        <v>289</v>
      </c>
      <c r="BK28" s="121" t="s">
        <v>289</v>
      </c>
      <c r="BL28" s="121" t="s">
        <v>289</v>
      </c>
      <c r="BM28" s="295" t="s">
        <v>289</v>
      </c>
      <c r="BN28" s="295" t="s">
        <v>289</v>
      </c>
      <c r="BO28" s="295" t="s">
        <v>289</v>
      </c>
      <c r="BP28" s="295" t="s">
        <v>289</v>
      </c>
      <c r="BQ28" s="295" t="s">
        <v>289</v>
      </c>
      <c r="BR28" s="295" t="s">
        <v>289</v>
      </c>
      <c r="BS28" s="295" t="s">
        <v>289</v>
      </c>
      <c r="BT28" s="295" t="s">
        <v>289</v>
      </c>
      <c r="BU28" s="295" t="s">
        <v>289</v>
      </c>
      <c r="BV28" s="295" t="s">
        <v>289</v>
      </c>
      <c r="BW28" s="295" t="s">
        <v>289</v>
      </c>
      <c r="BX28" s="295" t="s">
        <v>289</v>
      </c>
      <c r="BY28" s="295" t="s">
        <v>289</v>
      </c>
      <c r="BZ28" s="295" t="s">
        <v>289</v>
      </c>
      <c r="CA28" s="295" t="s">
        <v>289</v>
      </c>
      <c r="CB28" s="295" t="s">
        <v>289</v>
      </c>
      <c r="CC28" s="295" t="s">
        <v>289</v>
      </c>
      <c r="CD28" s="178"/>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3"/>
      <c r="DH28" s="3"/>
      <c r="DI28" s="3"/>
      <c r="DJ28" s="3"/>
      <c r="DK28" s="3"/>
      <c r="DL28" s="3"/>
      <c r="DM28" s="3"/>
      <c r="DN28" s="3"/>
      <c r="DO28" s="3"/>
    </row>
    <row r="29" spans="2:204" ht="13.95" customHeight="1">
      <c r="B29" s="53" t="s">
        <v>629</v>
      </c>
      <c r="C29" s="56"/>
      <c r="D29" s="56"/>
      <c r="E29" s="54" t="str">
        <f ca="1">IF(C3="Geen",ROUND(Invoer!AE101,0),"")</f>
        <v/>
      </c>
      <c r="F29" s="44"/>
      <c r="G29" s="57"/>
      <c r="AB29" s="154" t="s">
        <v>808</v>
      </c>
      <c r="AE29" s="170"/>
      <c r="AF29" s="170"/>
      <c r="AG29" s="246"/>
      <c r="AH29" s="170" t="s">
        <v>479</v>
      </c>
      <c r="AI29" s="296">
        <f>(1+AI28)^12</f>
        <v>1.0626146220444588</v>
      </c>
      <c r="AJ29" s="296">
        <f>(1+AJ28)^12</f>
        <v>1.0509003855056087</v>
      </c>
      <c r="AK29" s="122" t="s">
        <v>715</v>
      </c>
      <c r="AL29" s="297">
        <v>1.6299999999999999E-2</v>
      </c>
      <c r="AM29" s="298">
        <v>2.3800000000000002E-2</v>
      </c>
      <c r="AN29" s="297">
        <f>(1+0.219426%)^12-1</f>
        <v>2.6651231066002534E-2</v>
      </c>
      <c r="AO29" s="297">
        <f>(1+0.00308541)^12-1</f>
        <v>3.7659730819599391E-2</v>
      </c>
      <c r="AP29" s="299">
        <f>(1+0.338893%)^12-1</f>
        <v>4.1433788213758316E-2</v>
      </c>
      <c r="AQ29" s="299">
        <f>(1+0.335588%)^12-1</f>
        <v>4.1022225148983571E-2</v>
      </c>
      <c r="AR29" s="299">
        <f>(1+0.270721%)^12-1</f>
        <v>3.2974624821844323E-2</v>
      </c>
      <c r="AS29" s="300">
        <v>1.741105519772157E-2</v>
      </c>
      <c r="AT29" s="300">
        <f>(1+0.08757%)^12-1</f>
        <v>1.0559160160651171E-2</v>
      </c>
      <c r="AU29" s="300">
        <f>(1+0.084293%)^12-1</f>
        <v>1.0162187059377326E-2</v>
      </c>
      <c r="AV29" s="300">
        <f>(1+0.146062%)^12-1</f>
        <v>1.7668932912550117E-2</v>
      </c>
      <c r="AW29" s="300">
        <f>(1+0.209603%)^12-1</f>
        <v>2.5444356029305171E-2</v>
      </c>
      <c r="AX29" s="300">
        <v>2.4641313377188334E-2</v>
      </c>
      <c r="AY29" s="300">
        <v>2.1741447391596669E-2</v>
      </c>
      <c r="AZ29" s="300">
        <v>2.5437233887533495E-2</v>
      </c>
      <c r="BA29" s="300">
        <f>(1+0.114785%)^12-1</f>
        <v>1.3861492515345297E-2</v>
      </c>
      <c r="BB29" s="300">
        <v>1.3694652802078267E-2</v>
      </c>
      <c r="BC29" s="301">
        <v>1.2383656557784395E-2</v>
      </c>
      <c r="BD29" s="301">
        <v>1.3646416148230811E-2</v>
      </c>
      <c r="BE29" s="301">
        <v>1.451037729467175E-2</v>
      </c>
      <c r="BF29" s="301">
        <v>1.6186984318659059E-2</v>
      </c>
      <c r="BG29" s="301">
        <v>2.056297127094453E-2</v>
      </c>
      <c r="BH29" s="301">
        <v>2.2436713595748392E-2</v>
      </c>
      <c r="BI29" s="302">
        <v>2.1004539684301715E-2</v>
      </c>
      <c r="BJ29" s="301">
        <v>2.4462787806639907E-2</v>
      </c>
      <c r="BK29" s="301">
        <v>5.0900385505608714E-2</v>
      </c>
      <c r="BL29" s="301">
        <v>6.2614622044458779E-2</v>
      </c>
      <c r="BM29" s="303">
        <f t="shared" ref="BM29:BM34" si="65">BL29</f>
        <v>6.2614622044458779E-2</v>
      </c>
      <c r="BN29" s="303">
        <f t="shared" ref="BN29:BN34" si="66">BM29</f>
        <v>6.2614622044458779E-2</v>
      </c>
      <c r="BO29" s="303">
        <f t="shared" ref="BO29:BO34" si="67">BN29</f>
        <v>6.2614622044458779E-2</v>
      </c>
      <c r="BP29" s="303">
        <f t="shared" ref="BP29:BP34" si="68">BO29</f>
        <v>6.2614622044458779E-2</v>
      </c>
      <c r="BQ29" s="303">
        <f t="shared" ref="BQ29:BQ34" si="69">BP29</f>
        <v>6.2614622044458779E-2</v>
      </c>
      <c r="BR29" s="303">
        <f t="shared" ref="BR29:BR34" si="70">BQ29</f>
        <v>6.2614622044458779E-2</v>
      </c>
      <c r="BS29" s="303">
        <f t="shared" ref="BS29:BS34" si="71">BR29</f>
        <v>6.2614622044458779E-2</v>
      </c>
      <c r="BT29" s="303">
        <f t="shared" ref="BT29:BT34" si="72">BS29</f>
        <v>6.2614622044458779E-2</v>
      </c>
      <c r="BU29" s="303">
        <f t="shared" ref="BU29:BU34" si="73">BT29</f>
        <v>6.2614622044458779E-2</v>
      </c>
      <c r="BV29" s="303">
        <f t="shared" ref="BV29:BV34" si="74">BU29</f>
        <v>6.2614622044458779E-2</v>
      </c>
      <c r="BW29" s="303">
        <f t="shared" ref="BW29:BW34" si="75">BV29</f>
        <v>6.2614622044458779E-2</v>
      </c>
      <c r="BX29" s="303">
        <f t="shared" ref="BX29:BX34" si="76">BW29</f>
        <v>6.2614622044458779E-2</v>
      </c>
      <c r="BY29" s="303">
        <f t="shared" ref="BY29:BY34" si="77">BX29</f>
        <v>6.2614622044458779E-2</v>
      </c>
      <c r="BZ29" s="303">
        <f t="shared" ref="BZ29:BZ34" si="78">BY29</f>
        <v>6.2614622044458779E-2</v>
      </c>
      <c r="CA29" s="303">
        <f t="shared" ref="CA29:CA34" si="79">BZ29</f>
        <v>6.2614622044458779E-2</v>
      </c>
      <c r="CB29" s="303">
        <f t="shared" ref="CB29:CB34" si="80">CA29</f>
        <v>6.2614622044458779E-2</v>
      </c>
      <c r="CC29" s="303">
        <f t="shared" ref="CC29:CC34" si="81">CB29</f>
        <v>6.2614622044458779E-2</v>
      </c>
      <c r="CD29" s="178"/>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3"/>
      <c r="DH29" s="3"/>
      <c r="DI29" s="3"/>
      <c r="DJ29" s="3"/>
      <c r="DK29" s="3"/>
      <c r="DL29" s="3"/>
      <c r="DM29" s="3"/>
      <c r="DN29" s="3"/>
      <c r="DO29" s="3"/>
    </row>
    <row r="30" spans="2:204" ht="13.95" customHeight="1">
      <c r="B30" s="53" t="s">
        <v>310</v>
      </c>
      <c r="C30" s="56"/>
      <c r="D30" s="56"/>
      <c r="E30" s="58" t="str">
        <f ca="1">IF(C3="Geen",INDEX(Invoer!AD107:AF107,Invoer!AD123),"")</f>
        <v/>
      </c>
      <c r="F30" s="59"/>
      <c r="G30" s="57"/>
      <c r="AB30" s="154" t="s">
        <v>747</v>
      </c>
      <c r="AE30" s="170"/>
      <c r="AF30" s="170"/>
      <c r="AG30" s="246"/>
      <c r="AH30" s="304" t="s">
        <v>481</v>
      </c>
      <c r="AI30" s="305">
        <f>AI29-1</f>
        <v>6.2614622044458779E-2</v>
      </c>
      <c r="AJ30" s="305">
        <f>AJ29-1</f>
        <v>5.0900385505608714E-2</v>
      </c>
      <c r="AK30" s="122" t="s">
        <v>716</v>
      </c>
      <c r="AL30" s="306">
        <v>4.5900000000000003E-2</v>
      </c>
      <c r="AM30" s="307">
        <v>5.4199999999999998E-2</v>
      </c>
      <c r="AN30" s="306">
        <f>(1+0.443202%)^12-1</f>
        <v>5.4500009839908214E-2</v>
      </c>
      <c r="AO30" s="306">
        <f>(1+0.00389864)^12-1</f>
        <v>4.7799991598603153E-2</v>
      </c>
      <c r="AP30" s="308">
        <f>(1+0.380278%)^12-1</f>
        <v>4.6599997461220122E-2</v>
      </c>
      <c r="AQ30" s="308">
        <f>(1+0.367481%)^12-1</f>
        <v>4.5000007490993976E-2</v>
      </c>
      <c r="AR30" s="308">
        <f>(1+0.321745%)^12-1</f>
        <v>3.9300011835601056E-2</v>
      </c>
      <c r="AS30" s="309">
        <v>3.6156695917221038E-2</v>
      </c>
      <c r="AT30" s="309">
        <f>(1+0.313179%)^12-1</f>
        <v>3.8235620751875921E-2</v>
      </c>
      <c r="AU30" s="309">
        <f>(1+0.360275%)^12-1</f>
        <v>4.410003903757409E-2</v>
      </c>
      <c r="AV30" s="309">
        <f>(1+0.345043%)^12-1</f>
        <v>4.2200028760331243E-2</v>
      </c>
      <c r="AW30" s="309">
        <f>(1+0.318527%)^12-1</f>
        <v>3.8900033450578686E-2</v>
      </c>
      <c r="AX30" s="309">
        <v>3.1000007537453245E-2</v>
      </c>
      <c r="AY30" s="309">
        <v>2.7100009653499013E-2</v>
      </c>
      <c r="AZ30" s="309">
        <v>2.2300050192195053E-2</v>
      </c>
      <c r="BA30" s="309">
        <f>(1+0.208427%)^12-1</f>
        <v>2.5299957325744638E-2</v>
      </c>
      <c r="BB30" s="309">
        <v>1.5399960174683036E-2</v>
      </c>
      <c r="BC30" s="310">
        <v>1.1100034333807018E-2</v>
      </c>
      <c r="BD30" s="310">
        <v>7.1000003200292205E-3</v>
      </c>
      <c r="BE30" s="310">
        <v>9.1000155016305317E-3</v>
      </c>
      <c r="BF30" s="310">
        <v>8.6000335029261521E-3</v>
      </c>
      <c r="BG30" s="310">
        <v>1.0400554570129117E-3</v>
      </c>
      <c r="BH30" s="310">
        <v>-2.1600186074329786E-3</v>
      </c>
      <c r="BI30" s="311">
        <v>8.7995469739587939E-4</v>
      </c>
      <c r="BJ30" s="310">
        <v>2.3329968858514682E-2</v>
      </c>
      <c r="BK30" s="310">
        <v>3.0590005328907655E-2</v>
      </c>
      <c r="BL30" s="310">
        <v>2.6869942060977925E-2</v>
      </c>
      <c r="BM30" s="312">
        <f t="shared" si="65"/>
        <v>2.6869942060977925E-2</v>
      </c>
      <c r="BN30" s="312">
        <f t="shared" si="66"/>
        <v>2.6869942060977925E-2</v>
      </c>
      <c r="BO30" s="312">
        <f t="shared" si="67"/>
        <v>2.6869942060977925E-2</v>
      </c>
      <c r="BP30" s="312">
        <f t="shared" si="68"/>
        <v>2.6869942060977925E-2</v>
      </c>
      <c r="BQ30" s="312">
        <f t="shared" si="69"/>
        <v>2.6869942060977925E-2</v>
      </c>
      <c r="BR30" s="312">
        <f t="shared" si="70"/>
        <v>2.6869942060977925E-2</v>
      </c>
      <c r="BS30" s="312">
        <f t="shared" si="71"/>
        <v>2.6869942060977925E-2</v>
      </c>
      <c r="BT30" s="312">
        <f t="shared" si="72"/>
        <v>2.6869942060977925E-2</v>
      </c>
      <c r="BU30" s="312">
        <f t="shared" si="73"/>
        <v>2.6869942060977925E-2</v>
      </c>
      <c r="BV30" s="312">
        <f t="shared" si="74"/>
        <v>2.6869942060977925E-2</v>
      </c>
      <c r="BW30" s="312">
        <f t="shared" si="75"/>
        <v>2.6869942060977925E-2</v>
      </c>
      <c r="BX30" s="312">
        <f t="shared" si="76"/>
        <v>2.6869942060977925E-2</v>
      </c>
      <c r="BY30" s="312">
        <f t="shared" si="77"/>
        <v>2.6869942060977925E-2</v>
      </c>
      <c r="BZ30" s="312">
        <f t="shared" si="78"/>
        <v>2.6869942060977925E-2</v>
      </c>
      <c r="CA30" s="312">
        <f t="shared" si="79"/>
        <v>2.6869942060977925E-2</v>
      </c>
      <c r="CB30" s="312">
        <f t="shared" si="80"/>
        <v>2.6869942060977925E-2</v>
      </c>
      <c r="CC30" s="312">
        <f t="shared" si="81"/>
        <v>2.6869942060977925E-2</v>
      </c>
      <c r="CD30" s="178"/>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3"/>
      <c r="DH30" s="3"/>
      <c r="DI30" s="3"/>
      <c r="DJ30" s="3"/>
      <c r="DK30" s="3"/>
      <c r="DL30" s="3"/>
      <c r="DM30" s="3"/>
      <c r="DN30" s="3"/>
      <c r="DO30" s="3"/>
    </row>
    <row r="31" spans="2:204" ht="13.95" customHeight="1">
      <c r="B31" s="53" t="s">
        <v>791</v>
      </c>
      <c r="C31" s="56"/>
      <c r="D31" s="56"/>
      <c r="E31" s="60" t="str">
        <f ca="1">IF(C3="Geen",INDEX(Invoer!AD115:AF115,Invoer!$AD$123),"")</f>
        <v/>
      </c>
      <c r="F31" s="59"/>
      <c r="G31" s="57"/>
      <c r="AB31" s="154" t="s">
        <v>43</v>
      </c>
      <c r="AE31" s="170"/>
      <c r="AF31" s="170"/>
      <c r="AG31" s="246"/>
      <c r="AK31" s="122" t="s">
        <v>717</v>
      </c>
      <c r="AL31" s="306">
        <v>0.22500000000000001</v>
      </c>
      <c r="AM31" s="307">
        <v>0.22500000000000001</v>
      </c>
      <c r="AN31" s="313">
        <v>0.214</v>
      </c>
      <c r="AO31" s="306">
        <f>AN31</f>
        <v>0.214</v>
      </c>
      <c r="AP31" s="308">
        <f>AO31</f>
        <v>0.214</v>
      </c>
      <c r="AQ31" s="308">
        <f>AP31</f>
        <v>0.214</v>
      </c>
      <c r="AR31" s="308">
        <f t="shared" ref="AR31:AW34" si="82">AQ31</f>
        <v>0.214</v>
      </c>
      <c r="AS31" s="309">
        <f t="shared" si="82"/>
        <v>0.214</v>
      </c>
      <c r="AT31" s="309">
        <f t="shared" si="82"/>
        <v>0.214</v>
      </c>
      <c r="AU31" s="309">
        <f t="shared" si="82"/>
        <v>0.214</v>
      </c>
      <c r="AV31" s="309">
        <f t="shared" si="82"/>
        <v>0.214</v>
      </c>
      <c r="AW31" s="309">
        <f t="shared" si="82"/>
        <v>0.214</v>
      </c>
      <c r="AX31" s="309">
        <f t="shared" ref="AX31:BL31" si="83">AW31</f>
        <v>0.214</v>
      </c>
      <c r="AY31" s="309">
        <f t="shared" si="83"/>
        <v>0.214</v>
      </c>
      <c r="AZ31" s="309">
        <f t="shared" si="83"/>
        <v>0.214</v>
      </c>
      <c r="BA31" s="309">
        <f t="shared" si="83"/>
        <v>0.214</v>
      </c>
      <c r="BB31" s="309">
        <f t="shared" si="83"/>
        <v>0.214</v>
      </c>
      <c r="BC31" s="310">
        <f t="shared" si="83"/>
        <v>0.214</v>
      </c>
      <c r="BD31" s="310">
        <f t="shared" si="83"/>
        <v>0.214</v>
      </c>
      <c r="BE31" s="310">
        <f t="shared" si="83"/>
        <v>0.214</v>
      </c>
      <c r="BF31" s="310">
        <f t="shared" si="83"/>
        <v>0.214</v>
      </c>
      <c r="BG31" s="310">
        <f t="shared" si="83"/>
        <v>0.214</v>
      </c>
      <c r="BH31" s="310">
        <f t="shared" si="83"/>
        <v>0.214</v>
      </c>
      <c r="BI31" s="311">
        <f t="shared" si="83"/>
        <v>0.214</v>
      </c>
      <c r="BJ31" s="310">
        <f t="shared" si="83"/>
        <v>0.214</v>
      </c>
      <c r="BK31" s="310">
        <f t="shared" si="83"/>
        <v>0.214</v>
      </c>
      <c r="BL31" s="310">
        <f t="shared" si="83"/>
        <v>0.214</v>
      </c>
      <c r="BM31" s="312">
        <f t="shared" si="65"/>
        <v>0.214</v>
      </c>
      <c r="BN31" s="312">
        <f t="shared" si="66"/>
        <v>0.214</v>
      </c>
      <c r="BO31" s="312">
        <f t="shared" si="67"/>
        <v>0.214</v>
      </c>
      <c r="BP31" s="312">
        <f t="shared" si="68"/>
        <v>0.214</v>
      </c>
      <c r="BQ31" s="312">
        <f t="shared" si="69"/>
        <v>0.214</v>
      </c>
      <c r="BR31" s="312">
        <f t="shared" si="70"/>
        <v>0.214</v>
      </c>
      <c r="BS31" s="312">
        <f t="shared" si="71"/>
        <v>0.214</v>
      </c>
      <c r="BT31" s="312">
        <f t="shared" si="72"/>
        <v>0.214</v>
      </c>
      <c r="BU31" s="312">
        <f t="shared" si="73"/>
        <v>0.214</v>
      </c>
      <c r="BV31" s="312">
        <f t="shared" si="74"/>
        <v>0.214</v>
      </c>
      <c r="BW31" s="312">
        <f t="shared" si="75"/>
        <v>0.214</v>
      </c>
      <c r="BX31" s="312">
        <f t="shared" si="76"/>
        <v>0.214</v>
      </c>
      <c r="BY31" s="312">
        <f t="shared" si="77"/>
        <v>0.214</v>
      </c>
      <c r="BZ31" s="312">
        <f t="shared" si="78"/>
        <v>0.214</v>
      </c>
      <c r="CA31" s="312">
        <f t="shared" si="79"/>
        <v>0.214</v>
      </c>
      <c r="CB31" s="312">
        <f t="shared" si="80"/>
        <v>0.214</v>
      </c>
      <c r="CC31" s="312">
        <f t="shared" si="81"/>
        <v>0.214</v>
      </c>
      <c r="CD31" s="178"/>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3"/>
      <c r="DH31" s="3"/>
      <c r="DI31" s="3"/>
      <c r="DJ31" s="3"/>
      <c r="DK31" s="3"/>
      <c r="DL31" s="3"/>
      <c r="DM31" s="3"/>
      <c r="DN31" s="3"/>
      <c r="DO31" s="3"/>
    </row>
    <row r="32" spans="2:204" ht="13.95" customHeight="1">
      <c r="B32" s="53" t="s">
        <v>268</v>
      </c>
      <c r="C32" s="56"/>
      <c r="D32" s="56"/>
      <c r="E32" s="60" t="str">
        <f ca="1">IF(C3="Geen",percentage%,"")</f>
        <v/>
      </c>
      <c r="F32" s="59"/>
      <c r="G32" s="57"/>
      <c r="AB32" s="154" t="s">
        <v>783</v>
      </c>
      <c r="AE32" s="170"/>
      <c r="AF32" s="170"/>
      <c r="AG32" s="246"/>
      <c r="AH32" s="170" t="s">
        <v>480</v>
      </c>
      <c r="AI32" s="314">
        <v>2.2120500000000001E-3</v>
      </c>
      <c r="AJ32" s="314">
        <v>2.51411E-3</v>
      </c>
      <c r="AK32" s="122" t="s">
        <v>718</v>
      </c>
      <c r="AL32" s="306">
        <v>4.4999999999999998E-2</v>
      </c>
      <c r="AM32" s="307">
        <v>4.4999999999999998E-2</v>
      </c>
      <c r="AN32" s="307">
        <v>1.4E-2</v>
      </c>
      <c r="AO32" s="306">
        <v>1.4E-2</v>
      </c>
      <c r="AP32" s="308">
        <f t="shared" ref="AP32:AQ34" si="84">AO32</f>
        <v>1.4E-2</v>
      </c>
      <c r="AQ32" s="308">
        <f t="shared" si="84"/>
        <v>1.4E-2</v>
      </c>
      <c r="AR32" s="308">
        <f t="shared" si="82"/>
        <v>1.4E-2</v>
      </c>
      <c r="AS32" s="309">
        <f t="shared" si="82"/>
        <v>1.4E-2</v>
      </c>
      <c r="AT32" s="309">
        <f t="shared" si="82"/>
        <v>1.4E-2</v>
      </c>
      <c r="AU32" s="309">
        <f t="shared" si="82"/>
        <v>1.4E-2</v>
      </c>
      <c r="AV32" s="309">
        <f t="shared" si="82"/>
        <v>1.4E-2</v>
      </c>
      <c r="AW32" s="309">
        <f t="shared" si="82"/>
        <v>1.4E-2</v>
      </c>
      <c r="AX32" s="309">
        <f t="shared" ref="AX32:BL32" si="85">AW32</f>
        <v>1.4E-2</v>
      </c>
      <c r="AY32" s="309">
        <f t="shared" si="85"/>
        <v>1.4E-2</v>
      </c>
      <c r="AZ32" s="309">
        <f t="shared" si="85"/>
        <v>1.4E-2</v>
      </c>
      <c r="BA32" s="309">
        <f t="shared" si="85"/>
        <v>1.4E-2</v>
      </c>
      <c r="BB32" s="309">
        <f t="shared" si="85"/>
        <v>1.4E-2</v>
      </c>
      <c r="BC32" s="310">
        <f t="shared" si="85"/>
        <v>1.4E-2</v>
      </c>
      <c r="BD32" s="310">
        <f t="shared" si="85"/>
        <v>1.4E-2</v>
      </c>
      <c r="BE32" s="310">
        <f t="shared" si="85"/>
        <v>1.4E-2</v>
      </c>
      <c r="BF32" s="310">
        <f t="shared" si="85"/>
        <v>1.4E-2</v>
      </c>
      <c r="BG32" s="310">
        <f t="shared" si="85"/>
        <v>1.4E-2</v>
      </c>
      <c r="BH32" s="310">
        <f t="shared" si="85"/>
        <v>1.4E-2</v>
      </c>
      <c r="BI32" s="311">
        <f t="shared" si="85"/>
        <v>1.4E-2</v>
      </c>
      <c r="BJ32" s="310">
        <f t="shared" si="85"/>
        <v>1.4E-2</v>
      </c>
      <c r="BK32" s="310">
        <f t="shared" si="85"/>
        <v>1.4E-2</v>
      </c>
      <c r="BL32" s="310">
        <f t="shared" si="85"/>
        <v>1.4E-2</v>
      </c>
      <c r="BM32" s="312">
        <f t="shared" si="65"/>
        <v>1.4E-2</v>
      </c>
      <c r="BN32" s="312">
        <f t="shared" si="66"/>
        <v>1.4E-2</v>
      </c>
      <c r="BO32" s="312">
        <f t="shared" si="67"/>
        <v>1.4E-2</v>
      </c>
      <c r="BP32" s="312">
        <f t="shared" si="68"/>
        <v>1.4E-2</v>
      </c>
      <c r="BQ32" s="312">
        <f t="shared" si="69"/>
        <v>1.4E-2</v>
      </c>
      <c r="BR32" s="312">
        <f t="shared" si="70"/>
        <v>1.4E-2</v>
      </c>
      <c r="BS32" s="312">
        <f t="shared" si="71"/>
        <v>1.4E-2</v>
      </c>
      <c r="BT32" s="312">
        <f t="shared" si="72"/>
        <v>1.4E-2</v>
      </c>
      <c r="BU32" s="312">
        <f t="shared" si="73"/>
        <v>1.4E-2</v>
      </c>
      <c r="BV32" s="312">
        <f t="shared" si="74"/>
        <v>1.4E-2</v>
      </c>
      <c r="BW32" s="312">
        <f t="shared" si="75"/>
        <v>1.4E-2</v>
      </c>
      <c r="BX32" s="312">
        <f t="shared" si="76"/>
        <v>1.4E-2</v>
      </c>
      <c r="BY32" s="312">
        <f t="shared" si="77"/>
        <v>1.4E-2</v>
      </c>
      <c r="BZ32" s="312">
        <f t="shared" si="78"/>
        <v>1.4E-2</v>
      </c>
      <c r="CA32" s="312">
        <f t="shared" si="79"/>
        <v>1.4E-2</v>
      </c>
      <c r="CB32" s="312">
        <f t="shared" si="80"/>
        <v>1.4E-2</v>
      </c>
      <c r="CC32" s="312">
        <f t="shared" si="81"/>
        <v>1.4E-2</v>
      </c>
      <c r="CD32" s="178"/>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3"/>
      <c r="DH32" s="3"/>
      <c r="DI32" s="3"/>
      <c r="DJ32" s="3"/>
      <c r="DK32" s="3"/>
      <c r="DL32" s="3"/>
      <c r="DM32" s="3"/>
      <c r="DN32" s="3"/>
      <c r="DO32" s="3"/>
    </row>
    <row r="33" spans="2:119" ht="13.95" customHeight="1">
      <c r="B33" s="53" t="s">
        <v>690</v>
      </c>
      <c r="C33" s="61"/>
      <c r="D33" s="78" t="s">
        <v>689</v>
      </c>
      <c r="E33" s="62" t="str">
        <f ca="1">IF(C3="Geen",INDEX(Invoer!AD116:AF116,Invoer!$AD$123),"")</f>
        <v/>
      </c>
      <c r="F33" s="44"/>
      <c r="G33" s="57"/>
      <c r="H33" s="62"/>
      <c r="I33" s="315"/>
      <c r="J33" s="62"/>
      <c r="K33" s="316"/>
      <c r="AB33" s="154" t="s">
        <v>748</v>
      </c>
      <c r="AE33" s="170"/>
      <c r="AF33" s="170"/>
      <c r="AG33" s="246"/>
      <c r="AH33" s="170" t="s">
        <v>482</v>
      </c>
      <c r="AI33" s="296">
        <f>(1+AI32)^12</f>
        <v>1.0268699420609779</v>
      </c>
      <c r="AJ33" s="296">
        <f>(1+AJ32)^12</f>
        <v>1.0305900053289077</v>
      </c>
      <c r="AK33" s="122" t="s">
        <v>719</v>
      </c>
      <c r="AL33" s="306">
        <v>0.24</v>
      </c>
      <c r="AM33" s="307">
        <v>0.24</v>
      </c>
      <c r="AN33" s="313">
        <v>0.24</v>
      </c>
      <c r="AO33" s="306">
        <f>AN33</f>
        <v>0.24</v>
      </c>
      <c r="AP33" s="308">
        <f t="shared" si="84"/>
        <v>0.24</v>
      </c>
      <c r="AQ33" s="308">
        <f t="shared" si="84"/>
        <v>0.24</v>
      </c>
      <c r="AR33" s="308">
        <f t="shared" si="82"/>
        <v>0.24</v>
      </c>
      <c r="AS33" s="309">
        <f t="shared" si="82"/>
        <v>0.24</v>
      </c>
      <c r="AT33" s="309">
        <f t="shared" si="82"/>
        <v>0.24</v>
      </c>
      <c r="AU33" s="309">
        <f>AT33</f>
        <v>0.24</v>
      </c>
      <c r="AV33" s="309">
        <f t="shared" si="82"/>
        <v>0.24</v>
      </c>
      <c r="AW33" s="309">
        <f t="shared" si="82"/>
        <v>0.24</v>
      </c>
      <c r="AX33" s="309">
        <f t="shared" ref="AX33:BL33" si="86">AW33</f>
        <v>0.24</v>
      </c>
      <c r="AY33" s="309">
        <f t="shared" si="86"/>
        <v>0.24</v>
      </c>
      <c r="AZ33" s="309">
        <f t="shared" si="86"/>
        <v>0.24</v>
      </c>
      <c r="BA33" s="309">
        <f t="shared" si="86"/>
        <v>0.24</v>
      </c>
      <c r="BB33" s="309">
        <f t="shared" si="86"/>
        <v>0.24</v>
      </c>
      <c r="BC33" s="310">
        <f t="shared" si="86"/>
        <v>0.24</v>
      </c>
      <c r="BD33" s="310">
        <f t="shared" si="86"/>
        <v>0.24</v>
      </c>
      <c r="BE33" s="310">
        <f t="shared" si="86"/>
        <v>0.24</v>
      </c>
      <c r="BF33" s="310">
        <f t="shared" si="86"/>
        <v>0.24</v>
      </c>
      <c r="BG33" s="310">
        <f t="shared" si="86"/>
        <v>0.24</v>
      </c>
      <c r="BH33" s="310">
        <f t="shared" si="86"/>
        <v>0.24</v>
      </c>
      <c r="BI33" s="311">
        <f t="shared" si="86"/>
        <v>0.24</v>
      </c>
      <c r="BJ33" s="310">
        <f t="shared" si="86"/>
        <v>0.24</v>
      </c>
      <c r="BK33" s="310">
        <f t="shared" si="86"/>
        <v>0.24</v>
      </c>
      <c r="BL33" s="310">
        <f t="shared" si="86"/>
        <v>0.24</v>
      </c>
      <c r="BM33" s="312">
        <f t="shared" si="65"/>
        <v>0.24</v>
      </c>
      <c r="BN33" s="312">
        <f t="shared" si="66"/>
        <v>0.24</v>
      </c>
      <c r="BO33" s="312">
        <f t="shared" si="67"/>
        <v>0.24</v>
      </c>
      <c r="BP33" s="312">
        <f t="shared" si="68"/>
        <v>0.24</v>
      </c>
      <c r="BQ33" s="312">
        <f t="shared" si="69"/>
        <v>0.24</v>
      </c>
      <c r="BR33" s="312">
        <f t="shared" si="70"/>
        <v>0.24</v>
      </c>
      <c r="BS33" s="312">
        <f t="shared" si="71"/>
        <v>0.24</v>
      </c>
      <c r="BT33" s="312">
        <f t="shared" si="72"/>
        <v>0.24</v>
      </c>
      <c r="BU33" s="312">
        <f t="shared" si="73"/>
        <v>0.24</v>
      </c>
      <c r="BV33" s="312">
        <f t="shared" si="74"/>
        <v>0.24</v>
      </c>
      <c r="BW33" s="312">
        <f t="shared" si="75"/>
        <v>0.24</v>
      </c>
      <c r="BX33" s="312">
        <f t="shared" si="76"/>
        <v>0.24</v>
      </c>
      <c r="BY33" s="312">
        <f t="shared" si="77"/>
        <v>0.24</v>
      </c>
      <c r="BZ33" s="312">
        <f t="shared" si="78"/>
        <v>0.24</v>
      </c>
      <c r="CA33" s="312">
        <f t="shared" si="79"/>
        <v>0.24</v>
      </c>
      <c r="CB33" s="312">
        <f t="shared" si="80"/>
        <v>0.24</v>
      </c>
      <c r="CC33" s="312">
        <f t="shared" si="81"/>
        <v>0.24</v>
      </c>
      <c r="CD33" s="178"/>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3"/>
      <c r="DH33" s="3"/>
      <c r="DI33" s="3"/>
      <c r="DJ33" s="3"/>
      <c r="DK33" s="3"/>
      <c r="DL33" s="3"/>
      <c r="DM33" s="3"/>
      <c r="DN33" s="3"/>
      <c r="DO33" s="3"/>
    </row>
    <row r="34" spans="2:119" ht="13.95" customHeight="1">
      <c r="B34" s="53" t="s">
        <v>708</v>
      </c>
      <c r="C34" s="61"/>
      <c r="D34" s="78" t="s">
        <v>689</v>
      </c>
      <c r="E34" s="62" t="str">
        <f ca="1">IF(C3="Geen",INDEX(Invoer!AD117:AF117,Invoer!$AD$123),"")</f>
        <v/>
      </c>
      <c r="F34" s="63"/>
      <c r="G34" s="64"/>
      <c r="H34" s="62"/>
      <c r="I34" s="78"/>
      <c r="J34" s="62"/>
      <c r="AB34" s="154" t="s">
        <v>749</v>
      </c>
      <c r="AE34" s="170"/>
      <c r="AF34" s="170"/>
      <c r="AG34" s="246"/>
      <c r="AH34" s="304" t="s">
        <v>483</v>
      </c>
      <c r="AI34" s="305">
        <f>AI33-1</f>
        <v>2.6869942060977925E-2</v>
      </c>
      <c r="AJ34" s="305">
        <f>AJ33-1</f>
        <v>3.0590005328907655E-2</v>
      </c>
      <c r="AK34" s="122" t="s">
        <v>720</v>
      </c>
      <c r="AL34" s="317">
        <v>0.02</v>
      </c>
      <c r="AM34" s="317">
        <v>0.02</v>
      </c>
      <c r="AN34" s="317">
        <v>0.02</v>
      </c>
      <c r="AO34" s="317">
        <f>AN34</f>
        <v>0.02</v>
      </c>
      <c r="AP34" s="318">
        <f t="shared" si="84"/>
        <v>0.02</v>
      </c>
      <c r="AQ34" s="318">
        <f t="shared" si="84"/>
        <v>0.02</v>
      </c>
      <c r="AR34" s="318">
        <f t="shared" si="82"/>
        <v>0.02</v>
      </c>
      <c r="AS34" s="319">
        <f t="shared" si="82"/>
        <v>0.02</v>
      </c>
      <c r="AT34" s="319">
        <f t="shared" si="82"/>
        <v>0.02</v>
      </c>
      <c r="AU34" s="319">
        <f t="shared" si="82"/>
        <v>0.02</v>
      </c>
      <c r="AV34" s="319">
        <f t="shared" si="82"/>
        <v>0.02</v>
      </c>
      <c r="AW34" s="319">
        <f t="shared" si="82"/>
        <v>0.02</v>
      </c>
      <c r="AX34" s="319">
        <f t="shared" ref="AX34:BL34" si="87">AW34</f>
        <v>0.02</v>
      </c>
      <c r="AY34" s="319">
        <f t="shared" si="87"/>
        <v>0.02</v>
      </c>
      <c r="AZ34" s="319">
        <f t="shared" si="87"/>
        <v>0.02</v>
      </c>
      <c r="BA34" s="319">
        <f t="shared" si="87"/>
        <v>0.02</v>
      </c>
      <c r="BB34" s="319">
        <f t="shared" si="87"/>
        <v>0.02</v>
      </c>
      <c r="BC34" s="320">
        <f t="shared" si="87"/>
        <v>0.02</v>
      </c>
      <c r="BD34" s="320">
        <f t="shared" si="87"/>
        <v>0.02</v>
      </c>
      <c r="BE34" s="320">
        <f t="shared" si="87"/>
        <v>0.02</v>
      </c>
      <c r="BF34" s="320">
        <f t="shared" si="87"/>
        <v>0.02</v>
      </c>
      <c r="BG34" s="320">
        <f t="shared" si="87"/>
        <v>0.02</v>
      </c>
      <c r="BH34" s="320">
        <f t="shared" si="87"/>
        <v>0.02</v>
      </c>
      <c r="BI34" s="321">
        <f t="shared" si="87"/>
        <v>0.02</v>
      </c>
      <c r="BJ34" s="320">
        <f t="shared" si="87"/>
        <v>0.02</v>
      </c>
      <c r="BK34" s="320">
        <f t="shared" si="87"/>
        <v>0.02</v>
      </c>
      <c r="BL34" s="320">
        <f t="shared" si="87"/>
        <v>0.02</v>
      </c>
      <c r="BM34" s="322">
        <f t="shared" si="65"/>
        <v>0.02</v>
      </c>
      <c r="BN34" s="322">
        <f t="shared" si="66"/>
        <v>0.02</v>
      </c>
      <c r="BO34" s="322">
        <f t="shared" si="67"/>
        <v>0.02</v>
      </c>
      <c r="BP34" s="322">
        <f t="shared" si="68"/>
        <v>0.02</v>
      </c>
      <c r="BQ34" s="322">
        <f t="shared" si="69"/>
        <v>0.02</v>
      </c>
      <c r="BR34" s="322">
        <f t="shared" si="70"/>
        <v>0.02</v>
      </c>
      <c r="BS34" s="322">
        <f t="shared" si="71"/>
        <v>0.02</v>
      </c>
      <c r="BT34" s="322">
        <f t="shared" si="72"/>
        <v>0.02</v>
      </c>
      <c r="BU34" s="322">
        <f t="shared" si="73"/>
        <v>0.02</v>
      </c>
      <c r="BV34" s="322">
        <f t="shared" si="74"/>
        <v>0.02</v>
      </c>
      <c r="BW34" s="322">
        <f t="shared" si="75"/>
        <v>0.02</v>
      </c>
      <c r="BX34" s="322">
        <f t="shared" si="76"/>
        <v>0.02</v>
      </c>
      <c r="BY34" s="322">
        <f t="shared" si="77"/>
        <v>0.02</v>
      </c>
      <c r="BZ34" s="322">
        <f t="shared" si="78"/>
        <v>0.02</v>
      </c>
      <c r="CA34" s="322">
        <f t="shared" si="79"/>
        <v>0.02</v>
      </c>
      <c r="CB34" s="322">
        <f t="shared" si="80"/>
        <v>0.02</v>
      </c>
      <c r="CC34" s="322">
        <f t="shared" si="81"/>
        <v>0.02</v>
      </c>
      <c r="CD34" s="178"/>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3"/>
      <c r="DH34" s="3"/>
      <c r="DI34" s="3"/>
      <c r="DJ34" s="3"/>
      <c r="DK34" s="3"/>
      <c r="DL34" s="3"/>
      <c r="DM34" s="3"/>
      <c r="DN34" s="3"/>
      <c r="DO34" s="3"/>
    </row>
    <row r="35" spans="2:119" ht="13.95" customHeight="1">
      <c r="B35" s="53" t="s">
        <v>694</v>
      </c>
      <c r="C35" s="61"/>
      <c r="D35" s="61"/>
      <c r="E35" s="58" t="str">
        <f>IF(OR(AA9=0,AA10=0,AA11=0,AA12=""),"",Invoer!AF102)</f>
        <v/>
      </c>
      <c r="G35" s="57"/>
      <c r="I35" s="85"/>
      <c r="AB35" s="154" t="s">
        <v>750</v>
      </c>
      <c r="AE35" s="170"/>
      <c r="AF35" s="170"/>
      <c r="AG35" s="246"/>
      <c r="AK35" s="122"/>
      <c r="AL35" s="323"/>
      <c r="AM35" s="323"/>
      <c r="AN35" s="323"/>
      <c r="AO35" s="293"/>
      <c r="AP35" s="324"/>
      <c r="AQ35" s="148"/>
      <c r="AR35" s="325"/>
      <c r="BC35" s="121"/>
      <c r="BD35" s="121"/>
      <c r="BG35" s="121"/>
      <c r="BH35" s="121"/>
      <c r="BI35" s="294"/>
      <c r="BJ35" s="121"/>
      <c r="BK35" s="121"/>
      <c r="BL35" s="121"/>
      <c r="BM35" s="295"/>
      <c r="BN35" s="295"/>
      <c r="BO35" s="295"/>
      <c r="BP35" s="295"/>
      <c r="BQ35" s="295"/>
      <c r="BR35" s="295"/>
      <c r="BS35" s="295"/>
      <c r="BT35" s="295"/>
      <c r="BU35" s="295"/>
      <c r="BV35" s="295"/>
      <c r="BW35" s="295"/>
      <c r="BX35" s="295"/>
      <c r="BY35" s="295"/>
      <c r="BZ35" s="295"/>
      <c r="CA35" s="295"/>
      <c r="CB35" s="295"/>
      <c r="CC35" s="295"/>
      <c r="CD35" s="178"/>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3"/>
      <c r="DH35" s="3"/>
      <c r="DI35" s="3"/>
      <c r="DJ35" s="3"/>
      <c r="DK35" s="3"/>
      <c r="DL35" s="3"/>
      <c r="DM35" s="3"/>
      <c r="DN35" s="3"/>
      <c r="DO35" s="3"/>
    </row>
    <row r="36" spans="2:119" ht="13.95" customHeight="1" thickBot="1">
      <c r="B36" s="53" t="s">
        <v>803</v>
      </c>
      <c r="C36" s="61"/>
      <c r="D36" s="78" t="s">
        <v>689</v>
      </c>
      <c r="E36" s="62" t="str">
        <f ca="1">IF(C3="Geen",INDEX(Invoer!AD112:AF112,Invoer!$AD$123),"")</f>
        <v/>
      </c>
      <c r="F36" s="44"/>
      <c r="G36" s="65"/>
      <c r="I36" s="213"/>
      <c r="AB36" s="154" t="s">
        <v>1355</v>
      </c>
      <c r="AE36" s="170"/>
      <c r="AF36" s="170"/>
      <c r="AG36" s="246"/>
      <c r="AH36" s="326" t="s">
        <v>1215</v>
      </c>
      <c r="AI36" s="327">
        <f>ROUND(((AI29)/(AI33))^(1/12),6)</f>
        <v>1.002856</v>
      </c>
      <c r="AJ36" s="327">
        <f>ROUND(((AJ29)/(AJ33))^(1/12),6)</f>
        <v>1.001628</v>
      </c>
      <c r="AK36" s="122"/>
      <c r="AL36" s="122">
        <v>1999</v>
      </c>
      <c r="AM36" s="328">
        <v>2000</v>
      </c>
      <c r="AN36" s="328">
        <v>2001</v>
      </c>
      <c r="AO36" s="329">
        <v>2002</v>
      </c>
      <c r="AP36" s="148">
        <v>2003</v>
      </c>
      <c r="AQ36" s="148">
        <f t="shared" ref="AQ36:AW36" si="88">AP36+1</f>
        <v>2004</v>
      </c>
      <c r="AR36" s="148">
        <f t="shared" si="88"/>
        <v>2005</v>
      </c>
      <c r="AS36" s="3">
        <f t="shared" si="88"/>
        <v>2006</v>
      </c>
      <c r="AT36" s="3">
        <f t="shared" si="88"/>
        <v>2007</v>
      </c>
      <c r="AU36" s="3">
        <f t="shared" si="88"/>
        <v>2008</v>
      </c>
      <c r="AV36" s="3">
        <f t="shared" si="88"/>
        <v>2009</v>
      </c>
      <c r="AW36" s="3">
        <f t="shared" si="88"/>
        <v>2010</v>
      </c>
      <c r="AX36" s="3">
        <f t="shared" ref="AX36:BL36" si="89">AW36+1</f>
        <v>2011</v>
      </c>
      <c r="AY36" s="3">
        <f t="shared" si="89"/>
        <v>2012</v>
      </c>
      <c r="AZ36" s="3">
        <f t="shared" si="89"/>
        <v>2013</v>
      </c>
      <c r="BA36" s="3">
        <f t="shared" si="89"/>
        <v>2014</v>
      </c>
      <c r="BB36" s="3">
        <f t="shared" si="89"/>
        <v>2015</v>
      </c>
      <c r="BC36" s="121">
        <f t="shared" si="89"/>
        <v>2016</v>
      </c>
      <c r="BD36" s="121">
        <f t="shared" si="89"/>
        <v>2017</v>
      </c>
      <c r="BE36" s="121">
        <f t="shared" si="89"/>
        <v>2018</v>
      </c>
      <c r="BF36" s="121">
        <f t="shared" si="89"/>
        <v>2019</v>
      </c>
      <c r="BG36" s="121">
        <f t="shared" si="89"/>
        <v>2020</v>
      </c>
      <c r="BH36" s="121">
        <f t="shared" si="89"/>
        <v>2021</v>
      </c>
      <c r="BI36" s="294">
        <f t="shared" si="89"/>
        <v>2022</v>
      </c>
      <c r="BJ36" s="121">
        <f t="shared" si="89"/>
        <v>2023</v>
      </c>
      <c r="BK36" s="121">
        <f t="shared" si="89"/>
        <v>2024</v>
      </c>
      <c r="BL36" s="121">
        <f t="shared" si="89"/>
        <v>2025</v>
      </c>
      <c r="BM36" s="295">
        <f t="shared" ref="BM36" si="90">BL36+1</f>
        <v>2026</v>
      </c>
      <c r="BN36" s="295">
        <f t="shared" ref="BN36" si="91">BM36+1</f>
        <v>2027</v>
      </c>
      <c r="BO36" s="295">
        <f t="shared" ref="BO36" si="92">BN36+1</f>
        <v>2028</v>
      </c>
      <c r="BP36" s="295">
        <f t="shared" ref="BP36" si="93">BO36+1</f>
        <v>2029</v>
      </c>
      <c r="BQ36" s="295">
        <f t="shared" ref="BQ36" si="94">BP36+1</f>
        <v>2030</v>
      </c>
      <c r="BR36" s="295">
        <f t="shared" ref="BR36" si="95">BQ36+1</f>
        <v>2031</v>
      </c>
      <c r="BS36" s="295">
        <f t="shared" ref="BS36" si="96">BR36+1</f>
        <v>2032</v>
      </c>
      <c r="BT36" s="295">
        <f t="shared" ref="BT36" si="97">BS36+1</f>
        <v>2033</v>
      </c>
      <c r="BU36" s="295">
        <f t="shared" ref="BU36" si="98">BT36+1</f>
        <v>2034</v>
      </c>
      <c r="BV36" s="295">
        <f t="shared" ref="BV36" si="99">BU36+1</f>
        <v>2035</v>
      </c>
      <c r="BW36" s="295">
        <f t="shared" ref="BW36" si="100">BV36+1</f>
        <v>2036</v>
      </c>
      <c r="BX36" s="295">
        <f t="shared" ref="BX36" si="101">BW36+1</f>
        <v>2037</v>
      </c>
      <c r="BY36" s="295">
        <f t="shared" ref="BY36" si="102">BX36+1</f>
        <v>2038</v>
      </c>
      <c r="BZ36" s="295">
        <f t="shared" ref="BZ36" si="103">BY36+1</f>
        <v>2039</v>
      </c>
      <c r="CA36" s="295">
        <f t="shared" ref="CA36" si="104">BZ36+1</f>
        <v>2040</v>
      </c>
      <c r="CB36" s="295">
        <f t="shared" ref="CB36" si="105">CA36+1</f>
        <v>2041</v>
      </c>
      <c r="CC36" s="295">
        <f t="shared" ref="CC36" si="106">CB36+1</f>
        <v>2042</v>
      </c>
      <c r="CD36" s="178"/>
      <c r="CE36" s="122"/>
      <c r="CF36" s="122"/>
      <c r="CG36" s="122"/>
      <c r="CH36" s="122"/>
      <c r="CI36" s="122"/>
      <c r="CJ36" s="122"/>
      <c r="CK36" s="122"/>
      <c r="CL36" s="122"/>
      <c r="CM36" s="122"/>
      <c r="CN36" s="122"/>
      <c r="CO36" s="122"/>
      <c r="CP36" s="122"/>
      <c r="CQ36" s="122"/>
      <c r="CR36" s="122"/>
      <c r="CS36" s="122"/>
      <c r="CT36" s="122"/>
      <c r="CU36" s="122"/>
      <c r="CV36" s="122"/>
      <c r="CW36" s="122"/>
      <c r="CX36" s="122"/>
      <c r="CY36" s="122"/>
      <c r="CZ36" s="122"/>
      <c r="DA36" s="122"/>
      <c r="DB36" s="122"/>
      <c r="DC36" s="122"/>
      <c r="DD36" s="122"/>
      <c r="DE36" s="122"/>
      <c r="DF36" s="122"/>
      <c r="DG36" s="3"/>
      <c r="DH36" s="3"/>
      <c r="DI36" s="3"/>
      <c r="DJ36" s="3"/>
      <c r="DK36" s="3"/>
      <c r="DL36" s="3"/>
      <c r="DM36" s="3"/>
      <c r="DN36" s="3"/>
      <c r="DO36" s="3"/>
    </row>
    <row r="37" spans="2:119">
      <c r="B37" s="53" t="s">
        <v>802</v>
      </c>
      <c r="C37" s="61"/>
      <c r="D37" s="78" t="s">
        <v>689</v>
      </c>
      <c r="E37" s="62" t="str">
        <f ca="1">IF(C3="Geen",E36*(1-E31),"")</f>
        <v/>
      </c>
      <c r="F37" s="66"/>
      <c r="G37" s="67"/>
      <c r="I37" s="78"/>
      <c r="J37" s="62"/>
      <c r="AB37" s="154" t="s">
        <v>751</v>
      </c>
      <c r="AE37" s="170"/>
      <c r="AF37" s="170"/>
      <c r="AG37" s="246"/>
      <c r="AH37" s="304" t="s">
        <v>1242</v>
      </c>
      <c r="AI37" s="330"/>
      <c r="AK37" s="331" t="s">
        <v>714</v>
      </c>
      <c r="AL37" s="122" t="s">
        <v>721</v>
      </c>
      <c r="AM37" s="122" t="s">
        <v>721</v>
      </c>
      <c r="AN37" s="122" t="s">
        <v>721</v>
      </c>
      <c r="AO37" s="293" t="s">
        <v>721</v>
      </c>
      <c r="AP37" s="148" t="s">
        <v>721</v>
      </c>
      <c r="AQ37" s="148" t="s">
        <v>721</v>
      </c>
      <c r="AR37" s="148" t="s">
        <v>721</v>
      </c>
      <c r="AS37" s="3" t="s">
        <v>721</v>
      </c>
      <c r="AT37" s="3" t="s">
        <v>721</v>
      </c>
      <c r="AU37" s="3" t="s">
        <v>721</v>
      </c>
      <c r="AV37" s="3" t="s">
        <v>721</v>
      </c>
      <c r="AW37" s="3" t="s">
        <v>721</v>
      </c>
      <c r="AX37" s="3" t="s">
        <v>721</v>
      </c>
      <c r="AY37" s="3" t="s">
        <v>721</v>
      </c>
      <c r="AZ37" s="3" t="s">
        <v>721</v>
      </c>
      <c r="BA37" s="3" t="s">
        <v>721</v>
      </c>
      <c r="BB37" s="3" t="s">
        <v>721</v>
      </c>
      <c r="BC37" s="121" t="s">
        <v>721</v>
      </c>
      <c r="BD37" s="121" t="s">
        <v>721</v>
      </c>
      <c r="BE37" s="121" t="s">
        <v>721</v>
      </c>
      <c r="BF37" s="121" t="s">
        <v>721</v>
      </c>
      <c r="BG37" s="121" t="s">
        <v>721</v>
      </c>
      <c r="BH37" s="121" t="s">
        <v>721</v>
      </c>
      <c r="BI37" s="294" t="s">
        <v>721</v>
      </c>
      <c r="BJ37" s="121" t="s">
        <v>721</v>
      </c>
      <c r="BK37" s="121" t="s">
        <v>721</v>
      </c>
      <c r="BL37" s="121" t="s">
        <v>721</v>
      </c>
      <c r="BM37" s="295" t="s">
        <v>721</v>
      </c>
      <c r="BN37" s="295" t="s">
        <v>721</v>
      </c>
      <c r="BO37" s="295" t="s">
        <v>721</v>
      </c>
      <c r="BP37" s="295" t="s">
        <v>721</v>
      </c>
      <c r="BQ37" s="295" t="s">
        <v>721</v>
      </c>
      <c r="BR37" s="295" t="s">
        <v>721</v>
      </c>
      <c r="BS37" s="295" t="s">
        <v>721</v>
      </c>
      <c r="BT37" s="295" t="s">
        <v>721</v>
      </c>
      <c r="BU37" s="295" t="s">
        <v>721</v>
      </c>
      <c r="BV37" s="295" t="s">
        <v>721</v>
      </c>
      <c r="BW37" s="295" t="s">
        <v>721</v>
      </c>
      <c r="BX37" s="295" t="s">
        <v>721</v>
      </c>
      <c r="BY37" s="295" t="s">
        <v>721</v>
      </c>
      <c r="BZ37" s="295" t="s">
        <v>721</v>
      </c>
      <c r="CA37" s="295" t="s">
        <v>721</v>
      </c>
      <c r="CB37" s="295" t="s">
        <v>721</v>
      </c>
      <c r="CC37" s="295" t="s">
        <v>721</v>
      </c>
      <c r="CD37" s="178"/>
      <c r="CE37" s="122"/>
      <c r="CF37" s="122"/>
      <c r="CG37" s="122"/>
      <c r="CH37" s="122"/>
      <c r="CI37" s="122"/>
      <c r="CJ37" s="122"/>
      <c r="CK37" s="122"/>
      <c r="CL37" s="122"/>
      <c r="CM37" s="122"/>
      <c r="CN37" s="122"/>
      <c r="CO37" s="122"/>
      <c r="CP37" s="122"/>
      <c r="CQ37" s="122"/>
      <c r="CR37" s="122"/>
      <c r="CS37" s="122"/>
      <c r="CT37" s="122"/>
      <c r="CU37" s="122"/>
      <c r="CV37" s="122"/>
      <c r="CW37" s="122"/>
      <c r="CX37" s="122"/>
      <c r="CY37" s="122"/>
      <c r="CZ37" s="122"/>
      <c r="DA37" s="122"/>
      <c r="DB37" s="122"/>
      <c r="DC37" s="122"/>
      <c r="DD37" s="122"/>
      <c r="DE37" s="122"/>
      <c r="DF37" s="122"/>
      <c r="DG37" s="3"/>
      <c r="DH37" s="3"/>
      <c r="DI37" s="3"/>
      <c r="DJ37" s="3"/>
      <c r="DK37" s="3"/>
      <c r="DL37" s="3"/>
      <c r="DM37" s="3"/>
      <c r="DN37" s="3"/>
      <c r="DO37" s="3"/>
    </row>
    <row r="38" spans="2:119">
      <c r="B38" s="53" t="s">
        <v>682</v>
      </c>
      <c r="C38" s="61"/>
      <c r="D38" s="61"/>
      <c r="E38" s="68" t="str">
        <f ca="1">IF(C3="Geen",IF(OR(YEAR(Invoer!AA9)&gt;1997,(Invoer!DI8=14)),"geen AAW-aftrek",IF(OR(Z19="WAZ",Z19="WAJONG"),"niet zeker",CONCATENATE(Invoer!AE103,", pm € ",ROUND(Invoer!AD114,2)))),"")</f>
        <v/>
      </c>
      <c r="F38" s="9" t="str">
        <f ca="1">IF(C3="Geen",IF(E39="n.v.t.","","incl.8% vakantiegeld"),"")</f>
        <v/>
      </c>
      <c r="G38" s="55"/>
      <c r="AB38" s="154" t="s">
        <v>752</v>
      </c>
      <c r="AE38" s="170"/>
      <c r="AF38" s="170"/>
      <c r="AG38" s="246"/>
      <c r="AI38" s="3">
        <f>AI27</f>
        <v>2025</v>
      </c>
      <c r="AJ38" s="3">
        <f>AJ27</f>
        <v>2024</v>
      </c>
      <c r="AK38" s="331" t="s">
        <v>715</v>
      </c>
      <c r="AL38" s="299">
        <f t="shared" ref="AL38:AW38" si="107">AL29</f>
        <v>1.6299999999999999E-2</v>
      </c>
      <c r="AM38" s="299">
        <f t="shared" si="107"/>
        <v>2.3800000000000002E-2</v>
      </c>
      <c r="AN38" s="299">
        <f t="shared" si="107"/>
        <v>2.6651231066002534E-2</v>
      </c>
      <c r="AO38" s="299">
        <f t="shared" si="107"/>
        <v>3.7659730819599391E-2</v>
      </c>
      <c r="AP38" s="299">
        <f t="shared" si="107"/>
        <v>4.1433788213758316E-2</v>
      </c>
      <c r="AQ38" s="299">
        <f t="shared" si="107"/>
        <v>4.1022225148983571E-2</v>
      </c>
      <c r="AR38" s="299">
        <f t="shared" si="107"/>
        <v>3.2974624821844323E-2</v>
      </c>
      <c r="AS38" s="300">
        <f t="shared" si="107"/>
        <v>1.741105519772157E-2</v>
      </c>
      <c r="AT38" s="300">
        <f t="shared" si="107"/>
        <v>1.0559160160651171E-2</v>
      </c>
      <c r="AU38" s="300">
        <f t="shared" si="107"/>
        <v>1.0162187059377326E-2</v>
      </c>
      <c r="AV38" s="300">
        <f t="shared" si="107"/>
        <v>1.7668932912550117E-2</v>
      </c>
      <c r="AW38" s="300">
        <f t="shared" si="107"/>
        <v>2.5444356029305171E-2</v>
      </c>
      <c r="AX38" s="300">
        <f t="shared" ref="AX38:BL38" si="108">AX29</f>
        <v>2.4641313377188334E-2</v>
      </c>
      <c r="AY38" s="300">
        <f t="shared" si="108"/>
        <v>2.1741447391596669E-2</v>
      </c>
      <c r="AZ38" s="300">
        <f t="shared" si="108"/>
        <v>2.5437233887533495E-2</v>
      </c>
      <c r="BA38" s="300">
        <f t="shared" si="108"/>
        <v>1.3861492515345297E-2</v>
      </c>
      <c r="BB38" s="300">
        <f t="shared" si="108"/>
        <v>1.3694652802078267E-2</v>
      </c>
      <c r="BC38" s="301">
        <f t="shared" si="108"/>
        <v>1.2383656557784395E-2</v>
      </c>
      <c r="BD38" s="301">
        <f t="shared" si="108"/>
        <v>1.3646416148230811E-2</v>
      </c>
      <c r="BE38" s="301">
        <f t="shared" si="108"/>
        <v>1.451037729467175E-2</v>
      </c>
      <c r="BF38" s="301">
        <f t="shared" si="108"/>
        <v>1.6186984318659059E-2</v>
      </c>
      <c r="BG38" s="301">
        <f t="shared" si="108"/>
        <v>2.056297127094453E-2</v>
      </c>
      <c r="BH38" s="301">
        <f t="shared" si="108"/>
        <v>2.2436713595748392E-2</v>
      </c>
      <c r="BI38" s="302">
        <f t="shared" si="108"/>
        <v>2.1004539684301715E-2</v>
      </c>
      <c r="BJ38" s="301">
        <f t="shared" si="108"/>
        <v>2.4462787806639907E-2</v>
      </c>
      <c r="BK38" s="301">
        <f t="shared" si="108"/>
        <v>5.0900385505608714E-2</v>
      </c>
      <c r="BL38" s="301">
        <f t="shared" si="108"/>
        <v>6.2614622044458779E-2</v>
      </c>
      <c r="BM38" s="303">
        <f t="shared" ref="BM38:CC38" si="109">BM29</f>
        <v>6.2614622044458779E-2</v>
      </c>
      <c r="BN38" s="303">
        <f t="shared" si="109"/>
        <v>6.2614622044458779E-2</v>
      </c>
      <c r="BO38" s="303">
        <f t="shared" si="109"/>
        <v>6.2614622044458779E-2</v>
      </c>
      <c r="BP38" s="303">
        <f t="shared" si="109"/>
        <v>6.2614622044458779E-2</v>
      </c>
      <c r="BQ38" s="303">
        <f t="shared" si="109"/>
        <v>6.2614622044458779E-2</v>
      </c>
      <c r="BR38" s="303">
        <f t="shared" si="109"/>
        <v>6.2614622044458779E-2</v>
      </c>
      <c r="BS38" s="303">
        <f t="shared" si="109"/>
        <v>6.2614622044458779E-2</v>
      </c>
      <c r="BT38" s="303">
        <f t="shared" si="109"/>
        <v>6.2614622044458779E-2</v>
      </c>
      <c r="BU38" s="303">
        <f t="shared" si="109"/>
        <v>6.2614622044458779E-2</v>
      </c>
      <c r="BV38" s="303">
        <f t="shared" si="109"/>
        <v>6.2614622044458779E-2</v>
      </c>
      <c r="BW38" s="303">
        <f t="shared" si="109"/>
        <v>6.2614622044458779E-2</v>
      </c>
      <c r="BX38" s="303">
        <f t="shared" si="109"/>
        <v>6.2614622044458779E-2</v>
      </c>
      <c r="BY38" s="303">
        <f t="shared" si="109"/>
        <v>6.2614622044458779E-2</v>
      </c>
      <c r="BZ38" s="303">
        <f t="shared" si="109"/>
        <v>6.2614622044458779E-2</v>
      </c>
      <c r="CA38" s="303">
        <f t="shared" si="109"/>
        <v>6.2614622044458779E-2</v>
      </c>
      <c r="CB38" s="303">
        <f t="shared" si="109"/>
        <v>6.2614622044458779E-2</v>
      </c>
      <c r="CC38" s="303">
        <f t="shared" si="109"/>
        <v>6.2614622044458779E-2</v>
      </c>
      <c r="CD38" s="178"/>
      <c r="CE38" s="122"/>
      <c r="CF38" s="122"/>
      <c r="CG38" s="122"/>
      <c r="CH38" s="122"/>
      <c r="CI38" s="122"/>
      <c r="CJ38" s="122"/>
      <c r="CK38" s="122"/>
      <c r="CL38" s="122"/>
      <c r="CM38" s="122"/>
      <c r="CN38" s="122"/>
      <c r="CO38" s="122"/>
      <c r="CP38" s="122"/>
      <c r="CQ38" s="122"/>
      <c r="CR38" s="122"/>
      <c r="CS38" s="122"/>
      <c r="CT38" s="122"/>
      <c r="CU38" s="122"/>
      <c r="CV38" s="122"/>
      <c r="CW38" s="122"/>
      <c r="CX38" s="122"/>
      <c r="CY38" s="122"/>
      <c r="CZ38" s="122"/>
      <c r="DA38" s="122"/>
      <c r="DB38" s="122"/>
      <c r="DC38" s="122"/>
      <c r="DD38" s="122"/>
      <c r="DE38" s="122"/>
      <c r="DF38" s="122"/>
      <c r="DG38" s="3"/>
      <c r="DH38" s="3"/>
      <c r="DI38" s="3"/>
      <c r="DJ38" s="3"/>
      <c r="DK38" s="3"/>
      <c r="DL38" s="3"/>
      <c r="DM38" s="3"/>
      <c r="DN38" s="3"/>
      <c r="DO38" s="3"/>
    </row>
    <row r="39" spans="2:119">
      <c r="B39" s="69" t="s">
        <v>804</v>
      </c>
      <c r="C39" s="70"/>
      <c r="D39" s="78" t="s">
        <v>689</v>
      </c>
      <c r="E39" s="62" t="str">
        <f ca="1">IF(C3="Geen",IF(E38="geen AAW-aftrek","n.v.t.",INDEX(Invoer!AD113:AF113,Invoer!AD123)),"")</f>
        <v/>
      </c>
      <c r="F39" s="9" t="str">
        <f ca="1">IF(C3="Geen",IF(E39="n.v.t.","  ","incl.8% vakantiegeld"),"")</f>
        <v/>
      </c>
      <c r="G39" s="71"/>
      <c r="AB39" s="154"/>
      <c r="AE39" s="170"/>
      <c r="AF39" s="170"/>
      <c r="AG39" s="246"/>
      <c r="AH39" s="3" t="s">
        <v>1108</v>
      </c>
      <c r="AI39" s="332">
        <f>AI30</f>
        <v>6.2614622044458779E-2</v>
      </c>
      <c r="AJ39" s="305">
        <f>AJ30</f>
        <v>5.0900385505608714E-2</v>
      </c>
      <c r="AK39" s="331" t="s">
        <v>716</v>
      </c>
      <c r="AL39" s="308">
        <f t="shared" ref="AL39:AW39" si="110">AL30</f>
        <v>4.5900000000000003E-2</v>
      </c>
      <c r="AM39" s="308">
        <f t="shared" si="110"/>
        <v>5.4199999999999998E-2</v>
      </c>
      <c r="AN39" s="308">
        <f t="shared" si="110"/>
        <v>5.4500009839908214E-2</v>
      </c>
      <c r="AO39" s="308">
        <f t="shared" si="110"/>
        <v>4.7799991598603153E-2</v>
      </c>
      <c r="AP39" s="308">
        <f t="shared" si="110"/>
        <v>4.6599997461220122E-2</v>
      </c>
      <c r="AQ39" s="308">
        <f t="shared" si="110"/>
        <v>4.5000007490993976E-2</v>
      </c>
      <c r="AR39" s="308">
        <f t="shared" si="110"/>
        <v>3.9300011835601056E-2</v>
      </c>
      <c r="AS39" s="309">
        <f t="shared" si="110"/>
        <v>3.6156695917221038E-2</v>
      </c>
      <c r="AT39" s="309">
        <f t="shared" si="110"/>
        <v>3.8235620751875921E-2</v>
      </c>
      <c r="AU39" s="309">
        <f t="shared" si="110"/>
        <v>4.410003903757409E-2</v>
      </c>
      <c r="AV39" s="309">
        <f t="shared" si="110"/>
        <v>4.2200028760331243E-2</v>
      </c>
      <c r="AW39" s="309">
        <f t="shared" si="110"/>
        <v>3.8900033450578686E-2</v>
      </c>
      <c r="AX39" s="309">
        <f t="shared" ref="AX39:BL39" si="111">AX30</f>
        <v>3.1000007537453245E-2</v>
      </c>
      <c r="AY39" s="309">
        <f t="shared" si="111"/>
        <v>2.7100009653499013E-2</v>
      </c>
      <c r="AZ39" s="309">
        <f t="shared" si="111"/>
        <v>2.2300050192195053E-2</v>
      </c>
      <c r="BA39" s="309">
        <f t="shared" si="111"/>
        <v>2.5299957325744638E-2</v>
      </c>
      <c r="BB39" s="309">
        <f t="shared" si="111"/>
        <v>1.5399960174683036E-2</v>
      </c>
      <c r="BC39" s="310">
        <f t="shared" si="111"/>
        <v>1.1100034333807018E-2</v>
      </c>
      <c r="BD39" s="310">
        <f t="shared" si="111"/>
        <v>7.1000003200292205E-3</v>
      </c>
      <c r="BE39" s="310">
        <f t="shared" si="111"/>
        <v>9.1000155016305317E-3</v>
      </c>
      <c r="BF39" s="310">
        <f t="shared" si="111"/>
        <v>8.6000335029261521E-3</v>
      </c>
      <c r="BG39" s="310">
        <f t="shared" si="111"/>
        <v>1.0400554570129117E-3</v>
      </c>
      <c r="BH39" s="310">
        <f t="shared" si="111"/>
        <v>-2.1600186074329786E-3</v>
      </c>
      <c r="BI39" s="311">
        <f t="shared" si="111"/>
        <v>8.7995469739587939E-4</v>
      </c>
      <c r="BJ39" s="310">
        <f t="shared" si="111"/>
        <v>2.3329968858514682E-2</v>
      </c>
      <c r="BK39" s="310">
        <f t="shared" si="111"/>
        <v>3.0590005328907655E-2</v>
      </c>
      <c r="BL39" s="310">
        <f t="shared" si="111"/>
        <v>2.6869942060977925E-2</v>
      </c>
      <c r="BM39" s="312">
        <f t="shared" ref="BM39:CC39" si="112">BM30</f>
        <v>2.6869942060977925E-2</v>
      </c>
      <c r="BN39" s="312">
        <f t="shared" si="112"/>
        <v>2.6869942060977925E-2</v>
      </c>
      <c r="BO39" s="312">
        <f t="shared" si="112"/>
        <v>2.6869942060977925E-2</v>
      </c>
      <c r="BP39" s="312">
        <f t="shared" si="112"/>
        <v>2.6869942060977925E-2</v>
      </c>
      <c r="BQ39" s="312">
        <f t="shared" si="112"/>
        <v>2.6869942060977925E-2</v>
      </c>
      <c r="BR39" s="312">
        <f t="shared" si="112"/>
        <v>2.6869942060977925E-2</v>
      </c>
      <c r="BS39" s="312">
        <f t="shared" si="112"/>
        <v>2.6869942060977925E-2</v>
      </c>
      <c r="BT39" s="312">
        <f t="shared" si="112"/>
        <v>2.6869942060977925E-2</v>
      </c>
      <c r="BU39" s="312">
        <f t="shared" si="112"/>
        <v>2.6869942060977925E-2</v>
      </c>
      <c r="BV39" s="312">
        <f t="shared" si="112"/>
        <v>2.6869942060977925E-2</v>
      </c>
      <c r="BW39" s="312">
        <f t="shared" si="112"/>
        <v>2.6869942060977925E-2</v>
      </c>
      <c r="BX39" s="312">
        <f t="shared" si="112"/>
        <v>2.6869942060977925E-2</v>
      </c>
      <c r="BY39" s="312">
        <f t="shared" si="112"/>
        <v>2.6869942060977925E-2</v>
      </c>
      <c r="BZ39" s="312">
        <f t="shared" si="112"/>
        <v>2.6869942060977925E-2</v>
      </c>
      <c r="CA39" s="312">
        <f t="shared" si="112"/>
        <v>2.6869942060977925E-2</v>
      </c>
      <c r="CB39" s="312">
        <f t="shared" si="112"/>
        <v>2.6869942060977925E-2</v>
      </c>
      <c r="CC39" s="312">
        <f t="shared" si="112"/>
        <v>2.6869942060977925E-2</v>
      </c>
      <c r="CD39" s="178"/>
      <c r="CE39" s="122"/>
      <c r="CF39" s="122"/>
      <c r="CG39" s="122"/>
      <c r="CH39" s="122"/>
      <c r="CI39" s="122"/>
      <c r="CJ39" s="122"/>
      <c r="CK39" s="122"/>
      <c r="CL39" s="122"/>
      <c r="CM39" s="122"/>
      <c r="CN39" s="122"/>
      <c r="CO39" s="122"/>
      <c r="CP39" s="122"/>
      <c r="CQ39" s="122"/>
      <c r="CR39" s="122"/>
      <c r="CS39" s="122"/>
      <c r="CT39" s="122"/>
      <c r="CU39" s="122"/>
      <c r="CV39" s="122"/>
      <c r="CW39" s="122"/>
      <c r="CX39" s="122"/>
      <c r="CY39" s="122"/>
      <c r="CZ39" s="122"/>
      <c r="DA39" s="122"/>
      <c r="DB39" s="122"/>
      <c r="DC39" s="122"/>
      <c r="DD39" s="122"/>
      <c r="DE39" s="122"/>
      <c r="DF39" s="122"/>
      <c r="DG39" s="3"/>
      <c r="DH39" s="3"/>
      <c r="DI39" s="3"/>
      <c r="DJ39" s="3"/>
      <c r="DK39" s="3"/>
      <c r="DL39" s="3"/>
      <c r="DM39" s="3"/>
      <c r="DN39" s="3"/>
      <c r="DO39" s="3"/>
    </row>
    <row r="40" spans="2:119">
      <c r="B40" s="72" t="s">
        <v>792</v>
      </c>
      <c r="C40" s="73"/>
      <c r="D40" s="73" t="s">
        <v>689</v>
      </c>
      <c r="E40" s="74" t="str">
        <f ca="1">IF(C3="Geen",INDEX(Invoer!AD118:AF118,Invoer!AD123)/(1+INDEX(Invoer!AD118:AF118,Invoer!AD123))*INDEX(Invoer!AD117:AF117,Invoer!AD123),"")</f>
        <v/>
      </c>
      <c r="F40" s="75" t="str">
        <f ca="1">IF(C3="Geen",INDEX(Invoer!AD118:AF118,Invoer!$AD$123),"")</f>
        <v/>
      </c>
      <c r="G40" s="76"/>
      <c r="AB40" s="154" t="s">
        <v>44</v>
      </c>
      <c r="AE40" s="170"/>
      <c r="AF40" s="170"/>
      <c r="AG40" s="246"/>
      <c r="AH40" s="170" t="s">
        <v>1110</v>
      </c>
      <c r="AI40" s="305">
        <f>AI39+1</f>
        <v>1.0626146220444588</v>
      </c>
      <c r="AJ40" s="305">
        <f>AJ39+1</f>
        <v>1.0509003855056087</v>
      </c>
      <c r="AK40" s="331" t="s">
        <v>717</v>
      </c>
      <c r="AL40" s="308">
        <f t="shared" ref="AL40:AW40" si="113">AL31</f>
        <v>0.22500000000000001</v>
      </c>
      <c r="AM40" s="308">
        <f t="shared" si="113"/>
        <v>0.22500000000000001</v>
      </c>
      <c r="AN40" s="308">
        <f t="shared" si="113"/>
        <v>0.214</v>
      </c>
      <c r="AO40" s="308">
        <f t="shared" si="113"/>
        <v>0.214</v>
      </c>
      <c r="AP40" s="308">
        <f t="shared" si="113"/>
        <v>0.214</v>
      </c>
      <c r="AQ40" s="308">
        <f t="shared" si="113"/>
        <v>0.214</v>
      </c>
      <c r="AR40" s="308">
        <f t="shared" si="113"/>
        <v>0.214</v>
      </c>
      <c r="AS40" s="309">
        <f t="shared" si="113"/>
        <v>0.214</v>
      </c>
      <c r="AT40" s="309">
        <f t="shared" si="113"/>
        <v>0.214</v>
      </c>
      <c r="AU40" s="309">
        <f t="shared" si="113"/>
        <v>0.214</v>
      </c>
      <c r="AV40" s="309">
        <f t="shared" si="113"/>
        <v>0.214</v>
      </c>
      <c r="AW40" s="309">
        <f t="shared" si="113"/>
        <v>0.214</v>
      </c>
      <c r="AX40" s="309">
        <f t="shared" ref="AX40:BL40" si="114">AX31</f>
        <v>0.214</v>
      </c>
      <c r="AY40" s="309">
        <f t="shared" si="114"/>
        <v>0.214</v>
      </c>
      <c r="AZ40" s="309">
        <f t="shared" si="114"/>
        <v>0.214</v>
      </c>
      <c r="BA40" s="309">
        <f t="shared" si="114"/>
        <v>0.214</v>
      </c>
      <c r="BB40" s="309">
        <f t="shared" si="114"/>
        <v>0.214</v>
      </c>
      <c r="BC40" s="310">
        <f t="shared" si="114"/>
        <v>0.214</v>
      </c>
      <c r="BD40" s="310">
        <f t="shared" si="114"/>
        <v>0.214</v>
      </c>
      <c r="BE40" s="310">
        <f t="shared" si="114"/>
        <v>0.214</v>
      </c>
      <c r="BF40" s="310">
        <f t="shared" si="114"/>
        <v>0.214</v>
      </c>
      <c r="BG40" s="310">
        <f t="shared" si="114"/>
        <v>0.214</v>
      </c>
      <c r="BH40" s="310">
        <f t="shared" si="114"/>
        <v>0.214</v>
      </c>
      <c r="BI40" s="311">
        <f t="shared" si="114"/>
        <v>0.214</v>
      </c>
      <c r="BJ40" s="310">
        <f t="shared" si="114"/>
        <v>0.214</v>
      </c>
      <c r="BK40" s="310">
        <f t="shared" si="114"/>
        <v>0.214</v>
      </c>
      <c r="BL40" s="310">
        <f t="shared" si="114"/>
        <v>0.214</v>
      </c>
      <c r="BM40" s="312">
        <f t="shared" ref="BM40:CC40" si="115">BM31</f>
        <v>0.214</v>
      </c>
      <c r="BN40" s="312">
        <f t="shared" si="115"/>
        <v>0.214</v>
      </c>
      <c r="BO40" s="312">
        <f t="shared" si="115"/>
        <v>0.214</v>
      </c>
      <c r="BP40" s="312">
        <f t="shared" si="115"/>
        <v>0.214</v>
      </c>
      <c r="BQ40" s="312">
        <f t="shared" si="115"/>
        <v>0.214</v>
      </c>
      <c r="BR40" s="312">
        <f t="shared" si="115"/>
        <v>0.214</v>
      </c>
      <c r="BS40" s="312">
        <f t="shared" si="115"/>
        <v>0.214</v>
      </c>
      <c r="BT40" s="312">
        <f t="shared" si="115"/>
        <v>0.214</v>
      </c>
      <c r="BU40" s="312">
        <f t="shared" si="115"/>
        <v>0.214</v>
      </c>
      <c r="BV40" s="312">
        <f t="shared" si="115"/>
        <v>0.214</v>
      </c>
      <c r="BW40" s="312">
        <f t="shared" si="115"/>
        <v>0.214</v>
      </c>
      <c r="BX40" s="312">
        <f t="shared" si="115"/>
        <v>0.214</v>
      </c>
      <c r="BY40" s="312">
        <f t="shared" si="115"/>
        <v>0.214</v>
      </c>
      <c r="BZ40" s="312">
        <f t="shared" si="115"/>
        <v>0.214</v>
      </c>
      <c r="CA40" s="312">
        <f t="shared" si="115"/>
        <v>0.214</v>
      </c>
      <c r="CB40" s="312">
        <f t="shared" si="115"/>
        <v>0.214</v>
      </c>
      <c r="CC40" s="312">
        <f t="shared" si="115"/>
        <v>0.214</v>
      </c>
      <c r="CD40" s="178"/>
      <c r="CE40" s="122"/>
      <c r="CF40" s="122"/>
      <c r="CG40" s="122"/>
      <c r="CH40" s="122"/>
      <c r="CI40" s="122"/>
      <c r="CJ40" s="122"/>
      <c r="CK40" s="122"/>
      <c r="CL40" s="122"/>
      <c r="CM40" s="122"/>
      <c r="CN40" s="122"/>
      <c r="CO40" s="122"/>
      <c r="CP40" s="122"/>
      <c r="CQ40" s="122"/>
      <c r="CR40" s="122"/>
      <c r="CS40" s="122"/>
      <c r="CT40" s="122"/>
      <c r="CU40" s="122"/>
      <c r="CV40" s="122"/>
      <c r="CW40" s="122"/>
      <c r="CX40" s="122"/>
      <c r="CY40" s="122"/>
      <c r="CZ40" s="122"/>
      <c r="DA40" s="122"/>
      <c r="DB40" s="122"/>
      <c r="DC40" s="122"/>
      <c r="DD40" s="122"/>
      <c r="DE40" s="122"/>
      <c r="DF40" s="122"/>
      <c r="DG40" s="3"/>
      <c r="DH40" s="3"/>
      <c r="DI40" s="3"/>
      <c r="DJ40" s="3"/>
      <c r="DK40" s="3"/>
      <c r="DL40" s="3"/>
      <c r="DM40" s="3"/>
      <c r="DN40" s="3"/>
      <c r="DO40" s="3"/>
    </row>
    <row r="41" spans="2:119" ht="15.6">
      <c r="B41" s="77"/>
      <c r="C41" s="78"/>
      <c r="D41" s="78"/>
      <c r="E41" s="79"/>
      <c r="F41" s="80"/>
      <c r="G41" s="23"/>
      <c r="AB41" s="187" t="s">
        <v>45</v>
      </c>
      <c r="AE41" s="170"/>
      <c r="AF41" s="170"/>
      <c r="AG41" s="246"/>
      <c r="AH41" s="170" t="s">
        <v>1111</v>
      </c>
      <c r="AI41" s="305">
        <f>AI40^(1/12)</f>
        <v>1.0050738699999999</v>
      </c>
      <c r="AJ41" s="305">
        <f>AJ40^(1/12)</f>
        <v>1.0041458459000001</v>
      </c>
      <c r="AK41" s="171" t="s">
        <v>718</v>
      </c>
      <c r="AL41" s="308">
        <v>0</v>
      </c>
      <c r="AM41" s="308">
        <f t="shared" ref="AM41:AW41" si="116">AL41</f>
        <v>0</v>
      </c>
      <c r="AN41" s="308">
        <f t="shared" si="116"/>
        <v>0</v>
      </c>
      <c r="AO41" s="308">
        <f t="shared" si="116"/>
        <v>0</v>
      </c>
      <c r="AP41" s="308">
        <f t="shared" si="116"/>
        <v>0</v>
      </c>
      <c r="AQ41" s="308">
        <f t="shared" si="116"/>
        <v>0</v>
      </c>
      <c r="AR41" s="308">
        <f t="shared" si="116"/>
        <v>0</v>
      </c>
      <c r="AS41" s="309">
        <f t="shared" si="116"/>
        <v>0</v>
      </c>
      <c r="AT41" s="309">
        <f t="shared" si="116"/>
        <v>0</v>
      </c>
      <c r="AU41" s="309">
        <f t="shared" si="116"/>
        <v>0</v>
      </c>
      <c r="AV41" s="309">
        <f t="shared" si="116"/>
        <v>0</v>
      </c>
      <c r="AW41" s="309">
        <f t="shared" si="116"/>
        <v>0</v>
      </c>
      <c r="AX41" s="309">
        <f t="shared" ref="AX41:BL41" si="117">AW41</f>
        <v>0</v>
      </c>
      <c r="AY41" s="309">
        <f t="shared" si="117"/>
        <v>0</v>
      </c>
      <c r="AZ41" s="309">
        <f t="shared" si="117"/>
        <v>0</v>
      </c>
      <c r="BA41" s="309">
        <f t="shared" si="117"/>
        <v>0</v>
      </c>
      <c r="BB41" s="309">
        <f t="shared" si="117"/>
        <v>0</v>
      </c>
      <c r="BC41" s="310">
        <f t="shared" si="117"/>
        <v>0</v>
      </c>
      <c r="BD41" s="310">
        <f t="shared" si="117"/>
        <v>0</v>
      </c>
      <c r="BE41" s="310">
        <f t="shared" si="117"/>
        <v>0</v>
      </c>
      <c r="BF41" s="310">
        <f t="shared" si="117"/>
        <v>0</v>
      </c>
      <c r="BG41" s="310">
        <f t="shared" si="117"/>
        <v>0</v>
      </c>
      <c r="BH41" s="310">
        <f t="shared" si="117"/>
        <v>0</v>
      </c>
      <c r="BI41" s="311">
        <f t="shared" si="117"/>
        <v>0</v>
      </c>
      <c r="BJ41" s="310">
        <f t="shared" si="117"/>
        <v>0</v>
      </c>
      <c r="BK41" s="310">
        <f t="shared" si="117"/>
        <v>0</v>
      </c>
      <c r="BL41" s="310">
        <f t="shared" si="117"/>
        <v>0</v>
      </c>
      <c r="BM41" s="312">
        <f t="shared" ref="BM41" si="118">BL41</f>
        <v>0</v>
      </c>
      <c r="BN41" s="312">
        <f t="shared" ref="BN41" si="119">BM41</f>
        <v>0</v>
      </c>
      <c r="BO41" s="312">
        <f t="shared" ref="BO41" si="120">BN41</f>
        <v>0</v>
      </c>
      <c r="BP41" s="312">
        <f t="shared" ref="BP41" si="121">BO41</f>
        <v>0</v>
      </c>
      <c r="BQ41" s="312">
        <f t="shared" ref="BQ41" si="122">BP41</f>
        <v>0</v>
      </c>
      <c r="BR41" s="312">
        <f t="shared" ref="BR41" si="123">BQ41</f>
        <v>0</v>
      </c>
      <c r="BS41" s="312">
        <f t="shared" ref="BS41" si="124">BR41</f>
        <v>0</v>
      </c>
      <c r="BT41" s="312">
        <f t="shared" ref="BT41" si="125">BS41</f>
        <v>0</v>
      </c>
      <c r="BU41" s="312">
        <f t="shared" ref="BU41" si="126">BT41</f>
        <v>0</v>
      </c>
      <c r="BV41" s="312">
        <f t="shared" ref="BV41" si="127">BU41</f>
        <v>0</v>
      </c>
      <c r="BW41" s="312">
        <f t="shared" ref="BW41" si="128">BV41</f>
        <v>0</v>
      </c>
      <c r="BX41" s="312">
        <f t="shared" ref="BX41" si="129">BW41</f>
        <v>0</v>
      </c>
      <c r="BY41" s="312">
        <f t="shared" ref="BY41" si="130">BX41</f>
        <v>0</v>
      </c>
      <c r="BZ41" s="312">
        <f t="shared" ref="BZ41" si="131">BY41</f>
        <v>0</v>
      </c>
      <c r="CA41" s="312">
        <f t="shared" ref="CA41" si="132">BZ41</f>
        <v>0</v>
      </c>
      <c r="CB41" s="312">
        <f t="shared" ref="CB41" si="133">CA41</f>
        <v>0</v>
      </c>
      <c r="CC41" s="312">
        <f t="shared" ref="CC41" si="134">CB41</f>
        <v>0</v>
      </c>
      <c r="CD41" s="178"/>
      <c r="CE41" s="122"/>
      <c r="CF41" s="122"/>
      <c r="CG41" s="122"/>
      <c r="CH41" s="122"/>
      <c r="CI41" s="122"/>
      <c r="CJ41" s="122"/>
      <c r="CK41" s="122"/>
      <c r="CL41" s="122"/>
      <c r="CM41" s="122"/>
      <c r="CN41" s="122"/>
      <c r="CO41" s="122"/>
      <c r="CP41" s="122"/>
      <c r="CQ41" s="122"/>
      <c r="CR41" s="122"/>
      <c r="CS41" s="122"/>
      <c r="CT41" s="122"/>
      <c r="CU41" s="122"/>
      <c r="CV41" s="122"/>
      <c r="CW41" s="122"/>
      <c r="CX41" s="122"/>
      <c r="CY41" s="122"/>
      <c r="CZ41" s="122"/>
      <c r="DA41" s="122"/>
      <c r="DB41" s="122"/>
      <c r="DC41" s="122"/>
      <c r="DD41" s="122"/>
      <c r="DE41" s="122"/>
      <c r="DF41" s="122"/>
      <c r="DG41" s="3"/>
      <c r="DH41" s="3"/>
      <c r="DI41" s="3"/>
      <c r="DJ41" s="3"/>
      <c r="DK41" s="3"/>
      <c r="DL41" s="3"/>
      <c r="DM41" s="3"/>
      <c r="DN41" s="3"/>
      <c r="DO41" s="3"/>
    </row>
    <row r="42" spans="2:119" ht="13.8">
      <c r="B42" s="10" t="s">
        <v>793</v>
      </c>
      <c r="C42" s="78"/>
      <c r="D42" s="78" t="s">
        <v>689</v>
      </c>
      <c r="E42" s="62" t="str">
        <f ca="1">E34</f>
        <v/>
      </c>
      <c r="F42" s="81"/>
      <c r="G42" s="82"/>
      <c r="AB42" s="154" t="s">
        <v>782</v>
      </c>
      <c r="AE42" s="170"/>
      <c r="AF42" s="170"/>
      <c r="AG42" s="246"/>
      <c r="AH42" s="170" t="s">
        <v>1112</v>
      </c>
      <c r="AI42" s="333">
        <f>AI41-1</f>
        <v>5.0738699999999248E-3</v>
      </c>
      <c r="AJ42" s="333">
        <f>AJ41-1</f>
        <v>4.1458459000001113E-3</v>
      </c>
      <c r="AK42" s="171" t="s">
        <v>719</v>
      </c>
      <c r="AL42" s="308">
        <f t="shared" ref="AL42:AW42" si="135">AL33</f>
        <v>0.24</v>
      </c>
      <c r="AM42" s="308">
        <f t="shared" si="135"/>
        <v>0.24</v>
      </c>
      <c r="AN42" s="308">
        <f t="shared" si="135"/>
        <v>0.24</v>
      </c>
      <c r="AO42" s="308">
        <f t="shared" si="135"/>
        <v>0.24</v>
      </c>
      <c r="AP42" s="308">
        <f t="shared" si="135"/>
        <v>0.24</v>
      </c>
      <c r="AQ42" s="308">
        <f t="shared" si="135"/>
        <v>0.24</v>
      </c>
      <c r="AR42" s="308">
        <f t="shared" si="135"/>
        <v>0.24</v>
      </c>
      <c r="AS42" s="309">
        <f t="shared" si="135"/>
        <v>0.24</v>
      </c>
      <c r="AT42" s="309">
        <f t="shared" si="135"/>
        <v>0.24</v>
      </c>
      <c r="AU42" s="309">
        <f t="shared" si="135"/>
        <v>0.24</v>
      </c>
      <c r="AV42" s="309">
        <f t="shared" si="135"/>
        <v>0.24</v>
      </c>
      <c r="AW42" s="309">
        <f t="shared" si="135"/>
        <v>0.24</v>
      </c>
      <c r="AX42" s="309">
        <f t="shared" ref="AX42:BL42" si="136">AX33</f>
        <v>0.24</v>
      </c>
      <c r="AY42" s="309">
        <f t="shared" si="136"/>
        <v>0.24</v>
      </c>
      <c r="AZ42" s="309">
        <f t="shared" si="136"/>
        <v>0.24</v>
      </c>
      <c r="BA42" s="309">
        <f t="shared" si="136"/>
        <v>0.24</v>
      </c>
      <c r="BB42" s="309">
        <f t="shared" si="136"/>
        <v>0.24</v>
      </c>
      <c r="BC42" s="310">
        <f t="shared" si="136"/>
        <v>0.24</v>
      </c>
      <c r="BD42" s="310">
        <f t="shared" si="136"/>
        <v>0.24</v>
      </c>
      <c r="BE42" s="310">
        <f t="shared" si="136"/>
        <v>0.24</v>
      </c>
      <c r="BF42" s="310">
        <f t="shared" si="136"/>
        <v>0.24</v>
      </c>
      <c r="BG42" s="310">
        <f t="shared" si="136"/>
        <v>0.24</v>
      </c>
      <c r="BH42" s="310">
        <f t="shared" si="136"/>
        <v>0.24</v>
      </c>
      <c r="BI42" s="311">
        <f t="shared" si="136"/>
        <v>0.24</v>
      </c>
      <c r="BJ42" s="310">
        <f t="shared" si="136"/>
        <v>0.24</v>
      </c>
      <c r="BK42" s="310">
        <f t="shared" si="136"/>
        <v>0.24</v>
      </c>
      <c r="BL42" s="310">
        <f t="shared" si="136"/>
        <v>0.24</v>
      </c>
      <c r="BM42" s="312">
        <f t="shared" ref="BM42:CC42" si="137">BM33</f>
        <v>0.24</v>
      </c>
      <c r="BN42" s="312">
        <f t="shared" si="137"/>
        <v>0.24</v>
      </c>
      <c r="BO42" s="312">
        <f t="shared" si="137"/>
        <v>0.24</v>
      </c>
      <c r="BP42" s="312">
        <f t="shared" si="137"/>
        <v>0.24</v>
      </c>
      <c r="BQ42" s="312">
        <f t="shared" si="137"/>
        <v>0.24</v>
      </c>
      <c r="BR42" s="312">
        <f t="shared" si="137"/>
        <v>0.24</v>
      </c>
      <c r="BS42" s="312">
        <f t="shared" si="137"/>
        <v>0.24</v>
      </c>
      <c r="BT42" s="312">
        <f t="shared" si="137"/>
        <v>0.24</v>
      </c>
      <c r="BU42" s="312">
        <f t="shared" si="137"/>
        <v>0.24</v>
      </c>
      <c r="BV42" s="312">
        <f t="shared" si="137"/>
        <v>0.24</v>
      </c>
      <c r="BW42" s="312">
        <f t="shared" si="137"/>
        <v>0.24</v>
      </c>
      <c r="BX42" s="312">
        <f t="shared" si="137"/>
        <v>0.24</v>
      </c>
      <c r="BY42" s="312">
        <f t="shared" si="137"/>
        <v>0.24</v>
      </c>
      <c r="BZ42" s="312">
        <f t="shared" si="137"/>
        <v>0.24</v>
      </c>
      <c r="CA42" s="312">
        <f t="shared" si="137"/>
        <v>0.24</v>
      </c>
      <c r="CB42" s="312">
        <f t="shared" si="137"/>
        <v>0.24</v>
      </c>
      <c r="CC42" s="312">
        <f t="shared" si="137"/>
        <v>0.24</v>
      </c>
      <c r="CD42" s="178"/>
      <c r="CE42" s="122"/>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3"/>
      <c r="DH42" s="3"/>
      <c r="DI42" s="3"/>
      <c r="DJ42" s="3"/>
      <c r="DK42" s="3"/>
      <c r="DL42" s="3"/>
      <c r="DM42" s="3"/>
      <c r="DN42" s="3"/>
      <c r="DO42" s="3"/>
    </row>
    <row r="43" spans="2:119">
      <c r="B43" s="10" t="s">
        <v>709</v>
      </c>
      <c r="C43" s="3"/>
      <c r="D43" s="3"/>
      <c r="E43" s="83" t="str">
        <f ca="1">IF(C3="Geen",DATE(YEAR(AA12),MONTH(AA12)+1,DAY(AA12)),"")</f>
        <v/>
      </c>
      <c r="F43" s="3"/>
      <c r="G43" s="84"/>
      <c r="AB43" s="154"/>
      <c r="AE43" s="170"/>
      <c r="AF43" s="170"/>
      <c r="AG43" s="246"/>
      <c r="AH43" s="304"/>
      <c r="AI43" s="334"/>
      <c r="AJ43" s="334"/>
      <c r="AK43" s="171" t="s">
        <v>720</v>
      </c>
      <c r="AL43" s="318">
        <f t="shared" ref="AL43:AW43" si="138">AL34</f>
        <v>0.02</v>
      </c>
      <c r="AM43" s="318">
        <f t="shared" si="138"/>
        <v>0.02</v>
      </c>
      <c r="AN43" s="318">
        <f t="shared" si="138"/>
        <v>0.02</v>
      </c>
      <c r="AO43" s="318">
        <f t="shared" si="138"/>
        <v>0.02</v>
      </c>
      <c r="AP43" s="318">
        <f t="shared" si="138"/>
        <v>0.02</v>
      </c>
      <c r="AQ43" s="318">
        <f t="shared" si="138"/>
        <v>0.02</v>
      </c>
      <c r="AR43" s="318">
        <f t="shared" si="138"/>
        <v>0.02</v>
      </c>
      <c r="AS43" s="319">
        <f t="shared" si="138"/>
        <v>0.02</v>
      </c>
      <c r="AT43" s="319">
        <f t="shared" si="138"/>
        <v>0.02</v>
      </c>
      <c r="AU43" s="319">
        <f t="shared" si="138"/>
        <v>0.02</v>
      </c>
      <c r="AV43" s="319">
        <f t="shared" si="138"/>
        <v>0.02</v>
      </c>
      <c r="AW43" s="319">
        <f t="shared" si="138"/>
        <v>0.02</v>
      </c>
      <c r="AX43" s="319">
        <f t="shared" ref="AX43:BL43" si="139">AX34</f>
        <v>0.02</v>
      </c>
      <c r="AY43" s="319">
        <f t="shared" si="139"/>
        <v>0.02</v>
      </c>
      <c r="AZ43" s="319">
        <f t="shared" si="139"/>
        <v>0.02</v>
      </c>
      <c r="BA43" s="319">
        <f t="shared" si="139"/>
        <v>0.02</v>
      </c>
      <c r="BB43" s="319">
        <f t="shared" si="139"/>
        <v>0.02</v>
      </c>
      <c r="BC43" s="320">
        <f t="shared" si="139"/>
        <v>0.02</v>
      </c>
      <c r="BD43" s="320">
        <f t="shared" si="139"/>
        <v>0.02</v>
      </c>
      <c r="BE43" s="320">
        <f t="shared" si="139"/>
        <v>0.02</v>
      </c>
      <c r="BF43" s="320">
        <f t="shared" si="139"/>
        <v>0.02</v>
      </c>
      <c r="BG43" s="320">
        <f t="shared" si="139"/>
        <v>0.02</v>
      </c>
      <c r="BH43" s="320">
        <f t="shared" si="139"/>
        <v>0.02</v>
      </c>
      <c r="BI43" s="321">
        <f t="shared" si="139"/>
        <v>0.02</v>
      </c>
      <c r="BJ43" s="320">
        <f t="shared" si="139"/>
        <v>0.02</v>
      </c>
      <c r="BK43" s="320">
        <f t="shared" si="139"/>
        <v>0.02</v>
      </c>
      <c r="BL43" s="320">
        <f t="shared" si="139"/>
        <v>0.02</v>
      </c>
      <c r="BM43" s="322">
        <f t="shared" ref="BM43:CC43" si="140">BM34</f>
        <v>0.02</v>
      </c>
      <c r="BN43" s="322">
        <f t="shared" si="140"/>
        <v>0.02</v>
      </c>
      <c r="BO43" s="322">
        <f t="shared" si="140"/>
        <v>0.02</v>
      </c>
      <c r="BP43" s="322">
        <f t="shared" si="140"/>
        <v>0.02</v>
      </c>
      <c r="BQ43" s="322">
        <f t="shared" si="140"/>
        <v>0.02</v>
      </c>
      <c r="BR43" s="322">
        <f t="shared" si="140"/>
        <v>0.02</v>
      </c>
      <c r="BS43" s="322">
        <f t="shared" si="140"/>
        <v>0.02</v>
      </c>
      <c r="BT43" s="322">
        <f t="shared" si="140"/>
        <v>0.02</v>
      </c>
      <c r="BU43" s="322">
        <f t="shared" si="140"/>
        <v>0.02</v>
      </c>
      <c r="BV43" s="322">
        <f t="shared" si="140"/>
        <v>0.02</v>
      </c>
      <c r="BW43" s="322">
        <f t="shared" si="140"/>
        <v>0.02</v>
      </c>
      <c r="BX43" s="322">
        <f t="shared" si="140"/>
        <v>0.02</v>
      </c>
      <c r="BY43" s="322">
        <f t="shared" si="140"/>
        <v>0.02</v>
      </c>
      <c r="BZ43" s="322">
        <f t="shared" si="140"/>
        <v>0.02</v>
      </c>
      <c r="CA43" s="322">
        <f t="shared" si="140"/>
        <v>0.02</v>
      </c>
      <c r="CB43" s="322">
        <f t="shared" si="140"/>
        <v>0.02</v>
      </c>
      <c r="CC43" s="322">
        <f t="shared" si="140"/>
        <v>0.02</v>
      </c>
      <c r="CD43" s="178"/>
      <c r="CE43" s="122"/>
      <c r="CF43" s="122"/>
      <c r="CG43" s="122"/>
      <c r="CH43" s="122"/>
      <c r="CI43" s="122"/>
      <c r="CJ43" s="122"/>
      <c r="CK43" s="122"/>
      <c r="CL43" s="122"/>
      <c r="CM43" s="122"/>
      <c r="CN43" s="122"/>
      <c r="CO43" s="122"/>
      <c r="CP43" s="122"/>
      <c r="CQ43" s="122"/>
      <c r="CR43" s="122"/>
      <c r="CS43" s="122"/>
      <c r="CT43" s="122"/>
      <c r="CU43" s="122"/>
      <c r="CV43" s="122"/>
      <c r="CW43" s="122"/>
      <c r="CX43" s="122"/>
      <c r="CY43" s="122"/>
      <c r="CZ43" s="122"/>
      <c r="DA43" s="122"/>
      <c r="DB43" s="122"/>
      <c r="DC43" s="122"/>
      <c r="DD43" s="122"/>
      <c r="DE43" s="122"/>
      <c r="DF43" s="122"/>
      <c r="DG43" s="3"/>
      <c r="DH43" s="3"/>
      <c r="DI43" s="3"/>
      <c r="DJ43" s="3"/>
      <c r="DK43" s="3"/>
      <c r="DL43" s="3"/>
      <c r="DM43" s="3"/>
      <c r="DN43" s="3"/>
      <c r="DO43" s="3"/>
    </row>
    <row r="44" spans="2:119">
      <c r="B44" s="10" t="s">
        <v>48</v>
      </c>
      <c r="C44" s="85"/>
      <c r="D44" s="85"/>
      <c r="E44" s="54" t="str">
        <f ca="1">IF(C3="Geen",IF(AA8="","",AA8),"")</f>
        <v/>
      </c>
      <c r="F44" s="3"/>
      <c r="G44" s="23"/>
      <c r="AB44" s="154" t="s">
        <v>784</v>
      </c>
      <c r="AE44" s="170"/>
      <c r="AF44" s="170"/>
      <c r="AG44" s="246"/>
      <c r="AH44" s="3" t="s">
        <v>1109</v>
      </c>
      <c r="AI44" s="332">
        <f>AI34</f>
        <v>2.6869942060977925E-2</v>
      </c>
      <c r="AJ44" s="305">
        <f>AJ34</f>
        <v>3.0590005328907655E-2</v>
      </c>
      <c r="AK44" s="171"/>
      <c r="AL44" s="323"/>
      <c r="AM44" s="323"/>
      <c r="AN44" s="323"/>
      <c r="AO44" s="293"/>
      <c r="AP44" s="324"/>
      <c r="AQ44" s="148"/>
      <c r="AR44" s="148"/>
      <c r="BC44" s="121"/>
      <c r="BD44" s="121"/>
      <c r="BG44" s="121"/>
      <c r="BH44" s="121"/>
      <c r="BI44" s="294"/>
      <c r="BJ44" s="121"/>
      <c r="BK44" s="121"/>
      <c r="BL44" s="121"/>
      <c r="BM44" s="295"/>
      <c r="BN44" s="295"/>
      <c r="BO44" s="295"/>
      <c r="BP44" s="295"/>
      <c r="BQ44" s="295"/>
      <c r="BR44" s="295"/>
      <c r="BS44" s="295"/>
      <c r="BT44" s="295"/>
      <c r="BU44" s="295"/>
      <c r="BV44" s="295"/>
      <c r="BW44" s="295"/>
      <c r="BX44" s="295"/>
      <c r="BY44" s="295"/>
      <c r="BZ44" s="295"/>
      <c r="CA44" s="295"/>
      <c r="CB44" s="295"/>
      <c r="CC44" s="295"/>
      <c r="CD44" s="178"/>
      <c r="CE44" s="122"/>
      <c r="CF44" s="122"/>
      <c r="CG44" s="122"/>
      <c r="CH44" s="122"/>
      <c r="CI44" s="122"/>
      <c r="CJ44" s="122"/>
      <c r="CK44" s="122"/>
      <c r="CL44" s="122"/>
      <c r="CM44" s="122"/>
      <c r="CN44" s="122"/>
      <c r="CO44" s="122"/>
      <c r="CP44" s="122"/>
      <c r="CQ44" s="122"/>
      <c r="CR44" s="122"/>
      <c r="CS44" s="122"/>
      <c r="CT44" s="122"/>
      <c r="CU44" s="122"/>
      <c r="CV44" s="122"/>
      <c r="CW44" s="122"/>
      <c r="CX44" s="122"/>
      <c r="CY44" s="122"/>
      <c r="CZ44" s="122"/>
      <c r="DA44" s="122"/>
      <c r="DB44" s="122"/>
      <c r="DC44" s="122"/>
      <c r="DD44" s="122"/>
      <c r="DE44" s="122"/>
      <c r="DF44" s="122"/>
      <c r="DG44" s="3"/>
      <c r="DH44" s="3"/>
      <c r="DI44" s="3"/>
      <c r="DJ44" s="3"/>
      <c r="DK44" s="3"/>
      <c r="DL44" s="3"/>
      <c r="DM44" s="3"/>
      <c r="DN44" s="3"/>
      <c r="DO44" s="3"/>
    </row>
    <row r="45" spans="2:119">
      <c r="B45" s="117" t="s">
        <v>796</v>
      </c>
      <c r="C45" s="118"/>
      <c r="D45" s="118"/>
      <c r="E45" s="118"/>
      <c r="F45" s="118"/>
      <c r="G45" s="23"/>
      <c r="AB45" s="154" t="s">
        <v>46</v>
      </c>
      <c r="AE45" s="170"/>
      <c r="AF45" s="170"/>
      <c r="AG45" s="246"/>
      <c r="AH45" s="170" t="s">
        <v>1113</v>
      </c>
      <c r="AI45" s="305">
        <f>AI44+1</f>
        <v>1.0268699420609779</v>
      </c>
      <c r="AJ45" s="305">
        <f>AJ44+1</f>
        <v>1.0305900053289077</v>
      </c>
      <c r="AK45" s="171"/>
      <c r="AL45" s="122">
        <v>1999</v>
      </c>
      <c r="AM45" s="122">
        <v>2000</v>
      </c>
      <c r="AN45" s="122">
        <v>2001</v>
      </c>
      <c r="AO45" s="329">
        <v>2002</v>
      </c>
      <c r="AP45" s="148">
        <v>2003</v>
      </c>
      <c r="AQ45" s="148">
        <f t="shared" ref="AQ45:AW45" si="141">AP45+1</f>
        <v>2004</v>
      </c>
      <c r="AR45" s="148">
        <f t="shared" si="141"/>
        <v>2005</v>
      </c>
      <c r="AS45" s="3">
        <f t="shared" si="141"/>
        <v>2006</v>
      </c>
      <c r="AT45" s="3">
        <f t="shared" si="141"/>
        <v>2007</v>
      </c>
      <c r="AU45" s="3">
        <f t="shared" si="141"/>
        <v>2008</v>
      </c>
      <c r="AV45" s="3">
        <f t="shared" si="141"/>
        <v>2009</v>
      </c>
      <c r="AW45" s="3">
        <f t="shared" si="141"/>
        <v>2010</v>
      </c>
      <c r="AX45" s="3">
        <f t="shared" ref="AX45:BL45" si="142">AW45+1</f>
        <v>2011</v>
      </c>
      <c r="AY45" s="3">
        <f t="shared" si="142"/>
        <v>2012</v>
      </c>
      <c r="AZ45" s="3">
        <f t="shared" si="142"/>
        <v>2013</v>
      </c>
      <c r="BA45" s="3">
        <f t="shared" si="142"/>
        <v>2014</v>
      </c>
      <c r="BB45" s="3">
        <f t="shared" si="142"/>
        <v>2015</v>
      </c>
      <c r="BC45" s="121">
        <f t="shared" si="142"/>
        <v>2016</v>
      </c>
      <c r="BD45" s="121">
        <f t="shared" si="142"/>
        <v>2017</v>
      </c>
      <c r="BE45" s="121">
        <f t="shared" si="142"/>
        <v>2018</v>
      </c>
      <c r="BF45" s="121">
        <f t="shared" si="142"/>
        <v>2019</v>
      </c>
      <c r="BG45" s="121">
        <f t="shared" si="142"/>
        <v>2020</v>
      </c>
      <c r="BH45" s="121">
        <f t="shared" si="142"/>
        <v>2021</v>
      </c>
      <c r="BI45" s="294">
        <f t="shared" si="142"/>
        <v>2022</v>
      </c>
      <c r="BJ45" s="121">
        <f t="shared" si="142"/>
        <v>2023</v>
      </c>
      <c r="BK45" s="121">
        <f t="shared" si="142"/>
        <v>2024</v>
      </c>
      <c r="BL45" s="121">
        <f t="shared" si="142"/>
        <v>2025</v>
      </c>
      <c r="BM45" s="295">
        <f t="shared" ref="BM45" si="143">BL45+1</f>
        <v>2026</v>
      </c>
      <c r="BN45" s="295">
        <f t="shared" ref="BN45" si="144">BM45+1</f>
        <v>2027</v>
      </c>
      <c r="BO45" s="295">
        <f t="shared" ref="BO45" si="145">BN45+1</f>
        <v>2028</v>
      </c>
      <c r="BP45" s="295">
        <f t="shared" ref="BP45" si="146">BO45+1</f>
        <v>2029</v>
      </c>
      <c r="BQ45" s="295">
        <f t="shared" ref="BQ45" si="147">BP45+1</f>
        <v>2030</v>
      </c>
      <c r="BR45" s="295">
        <f t="shared" ref="BR45" si="148">BQ45+1</f>
        <v>2031</v>
      </c>
      <c r="BS45" s="295">
        <f t="shared" ref="BS45" si="149">BR45+1</f>
        <v>2032</v>
      </c>
      <c r="BT45" s="295">
        <f t="shared" ref="BT45" si="150">BS45+1</f>
        <v>2033</v>
      </c>
      <c r="BU45" s="295">
        <f t="shared" ref="BU45" si="151">BT45+1</f>
        <v>2034</v>
      </c>
      <c r="BV45" s="295">
        <f t="shared" ref="BV45" si="152">BU45+1</f>
        <v>2035</v>
      </c>
      <c r="BW45" s="295">
        <f t="shared" ref="BW45" si="153">BV45+1</f>
        <v>2036</v>
      </c>
      <c r="BX45" s="295">
        <f t="shared" ref="BX45" si="154">BW45+1</f>
        <v>2037</v>
      </c>
      <c r="BY45" s="295">
        <f t="shared" ref="BY45" si="155">BX45+1</f>
        <v>2038</v>
      </c>
      <c r="BZ45" s="295">
        <f t="shared" ref="BZ45" si="156">BY45+1</f>
        <v>2039</v>
      </c>
      <c r="CA45" s="295">
        <f t="shared" ref="CA45" si="157">BZ45+1</f>
        <v>2040</v>
      </c>
      <c r="CB45" s="295">
        <f t="shared" ref="CB45" si="158">CA45+1</f>
        <v>2041</v>
      </c>
      <c r="CC45" s="295">
        <f t="shared" ref="CC45" si="159">CB45+1</f>
        <v>2042</v>
      </c>
      <c r="CD45" s="335"/>
      <c r="CE45" s="122"/>
      <c r="CF45" s="122"/>
      <c r="CG45" s="122"/>
      <c r="CH45" s="122"/>
      <c r="CI45" s="122"/>
      <c r="CJ45" s="122"/>
      <c r="CK45" s="122"/>
      <c r="CL45" s="122"/>
      <c r="CM45" s="122"/>
      <c r="CN45" s="122"/>
      <c r="CO45" s="122"/>
      <c r="CP45" s="122"/>
      <c r="CQ45" s="122"/>
      <c r="CR45" s="122"/>
      <c r="CS45" s="122"/>
      <c r="CT45" s="122"/>
      <c r="CU45" s="122"/>
      <c r="CV45" s="122"/>
      <c r="CW45" s="122"/>
      <c r="CX45" s="122"/>
      <c r="CY45" s="122"/>
      <c r="CZ45" s="122"/>
      <c r="DA45" s="122"/>
      <c r="DB45" s="122"/>
      <c r="DC45" s="122"/>
      <c r="DD45" s="122"/>
      <c r="DE45" s="122"/>
      <c r="DF45" s="122"/>
      <c r="DG45" s="3"/>
      <c r="DH45" s="3"/>
      <c r="DI45" s="3"/>
      <c r="DJ45" s="3"/>
      <c r="DK45" s="3"/>
      <c r="DL45" s="3"/>
      <c r="DM45" s="3"/>
      <c r="DN45" s="3"/>
      <c r="DO45" s="3"/>
    </row>
    <row r="46" spans="2:119">
      <c r="B46" s="77" t="s">
        <v>795</v>
      </c>
      <c r="C46" s="3"/>
      <c r="D46" s="3"/>
      <c r="E46" s="3"/>
      <c r="F46" s="3"/>
      <c r="G46" s="23"/>
      <c r="AB46" s="154"/>
      <c r="AE46" s="170"/>
      <c r="AF46" s="170"/>
      <c r="AG46" s="246"/>
      <c r="AH46" s="170" t="s">
        <v>1114</v>
      </c>
      <c r="AI46" s="305">
        <f>AI45^(1/12)</f>
        <v>1.00221205</v>
      </c>
      <c r="AJ46" s="305">
        <f>AJ45^(1/12)</f>
        <v>1.0025141099999999</v>
      </c>
      <c r="AK46" s="171" t="s">
        <v>714</v>
      </c>
      <c r="AL46" s="122" t="s">
        <v>722</v>
      </c>
      <c r="AM46" s="122" t="s">
        <v>722</v>
      </c>
      <c r="AN46" s="122" t="s">
        <v>722</v>
      </c>
      <c r="AO46" s="293" t="s">
        <v>722</v>
      </c>
      <c r="AP46" s="148" t="s">
        <v>722</v>
      </c>
      <c r="AQ46" s="148" t="s">
        <v>722</v>
      </c>
      <c r="AR46" s="148" t="s">
        <v>722</v>
      </c>
      <c r="AS46" s="3" t="s">
        <v>722</v>
      </c>
      <c r="AT46" s="3" t="s">
        <v>722</v>
      </c>
      <c r="AU46" s="3" t="s">
        <v>722</v>
      </c>
      <c r="AV46" s="3" t="s">
        <v>722</v>
      </c>
      <c r="AW46" s="3" t="s">
        <v>722</v>
      </c>
      <c r="AX46" s="3" t="s">
        <v>722</v>
      </c>
      <c r="AY46" s="3" t="s">
        <v>722</v>
      </c>
      <c r="AZ46" s="3" t="s">
        <v>722</v>
      </c>
      <c r="BA46" s="3" t="s">
        <v>722</v>
      </c>
      <c r="BB46" s="3" t="s">
        <v>722</v>
      </c>
      <c r="BC46" s="121" t="s">
        <v>722</v>
      </c>
      <c r="BD46" s="121" t="s">
        <v>722</v>
      </c>
      <c r="BE46" s="121" t="s">
        <v>722</v>
      </c>
      <c r="BF46" s="121" t="s">
        <v>722</v>
      </c>
      <c r="BG46" s="121" t="s">
        <v>722</v>
      </c>
      <c r="BH46" s="121" t="s">
        <v>722</v>
      </c>
      <c r="BI46" s="294" t="s">
        <v>722</v>
      </c>
      <c r="BJ46" s="121" t="s">
        <v>722</v>
      </c>
      <c r="BK46" s="121" t="s">
        <v>722</v>
      </c>
      <c r="BL46" s="121" t="s">
        <v>722</v>
      </c>
      <c r="BM46" s="295" t="s">
        <v>722</v>
      </c>
      <c r="BN46" s="295" t="s">
        <v>722</v>
      </c>
      <c r="BO46" s="295" t="s">
        <v>722</v>
      </c>
      <c r="BP46" s="295" t="s">
        <v>722</v>
      </c>
      <c r="BQ46" s="295" t="s">
        <v>722</v>
      </c>
      <c r="BR46" s="295" t="s">
        <v>722</v>
      </c>
      <c r="BS46" s="295" t="s">
        <v>722</v>
      </c>
      <c r="BT46" s="295" t="s">
        <v>722</v>
      </c>
      <c r="BU46" s="295" t="s">
        <v>722</v>
      </c>
      <c r="BV46" s="295" t="s">
        <v>722</v>
      </c>
      <c r="BW46" s="295" t="s">
        <v>722</v>
      </c>
      <c r="BX46" s="295" t="s">
        <v>722</v>
      </c>
      <c r="BY46" s="295" t="s">
        <v>722</v>
      </c>
      <c r="BZ46" s="295" t="s">
        <v>722</v>
      </c>
      <c r="CA46" s="295" t="s">
        <v>722</v>
      </c>
      <c r="CB46" s="295" t="s">
        <v>722</v>
      </c>
      <c r="CC46" s="295" t="s">
        <v>722</v>
      </c>
      <c r="CD46" s="335"/>
      <c r="CE46" s="122"/>
      <c r="CF46" s="122"/>
      <c r="CG46" s="122"/>
      <c r="CH46" s="122"/>
      <c r="CI46" s="122"/>
      <c r="CJ46" s="122"/>
      <c r="CK46" s="122"/>
      <c r="CL46" s="122"/>
      <c r="CM46" s="122"/>
      <c r="CN46" s="122"/>
      <c r="CO46" s="122"/>
      <c r="CP46" s="122"/>
      <c r="CQ46" s="122"/>
      <c r="CR46" s="122"/>
      <c r="CS46" s="122"/>
      <c r="CT46" s="122"/>
      <c r="CU46" s="122"/>
      <c r="CV46" s="122"/>
      <c r="CW46" s="122"/>
      <c r="CX46" s="122"/>
      <c r="CY46" s="122"/>
      <c r="CZ46" s="122"/>
      <c r="DA46" s="122"/>
      <c r="DB46" s="122"/>
      <c r="DC46" s="122"/>
      <c r="DD46" s="122"/>
      <c r="DE46" s="122"/>
      <c r="DF46" s="122"/>
      <c r="DG46" s="3"/>
      <c r="DH46" s="3"/>
      <c r="DI46" s="3"/>
      <c r="DJ46" s="3"/>
      <c r="DK46" s="3"/>
      <c r="DL46" s="3"/>
      <c r="DM46" s="3"/>
      <c r="DN46" s="3"/>
      <c r="DO46" s="3"/>
    </row>
    <row r="47" spans="2:119">
      <c r="B47" s="77"/>
      <c r="C47" s="3"/>
      <c r="D47" s="3"/>
      <c r="E47" s="3"/>
      <c r="F47" s="3"/>
      <c r="G47" s="23"/>
      <c r="AB47" s="154" t="s">
        <v>788</v>
      </c>
      <c r="AE47" s="170"/>
      <c r="AF47" s="170"/>
      <c r="AG47" s="246"/>
      <c r="AH47" s="170" t="s">
        <v>1115</v>
      </c>
      <c r="AI47" s="333">
        <f>AI46-1</f>
        <v>2.2120500000000209E-3</v>
      </c>
      <c r="AJ47" s="333">
        <f>AJ46-1</f>
        <v>2.5141099999999028E-3</v>
      </c>
      <c r="AK47" s="171" t="s">
        <v>715</v>
      </c>
      <c r="AL47" s="336">
        <f t="shared" ref="AL47:AW47" si="160">AL38</f>
        <v>1.6299999999999999E-2</v>
      </c>
      <c r="AM47" s="336">
        <f t="shared" si="160"/>
        <v>2.3800000000000002E-2</v>
      </c>
      <c r="AN47" s="336">
        <f t="shared" si="160"/>
        <v>2.6651231066002534E-2</v>
      </c>
      <c r="AO47" s="299">
        <f t="shared" si="160"/>
        <v>3.7659730819599391E-2</v>
      </c>
      <c r="AP47" s="299">
        <f t="shared" si="160"/>
        <v>4.1433788213758316E-2</v>
      </c>
      <c r="AQ47" s="299">
        <f t="shared" si="160"/>
        <v>4.1022225148983571E-2</v>
      </c>
      <c r="AR47" s="299">
        <f t="shared" si="160"/>
        <v>3.2974624821844323E-2</v>
      </c>
      <c r="AS47" s="300">
        <f t="shared" si="160"/>
        <v>1.741105519772157E-2</v>
      </c>
      <c r="AT47" s="300">
        <f t="shared" si="160"/>
        <v>1.0559160160651171E-2</v>
      </c>
      <c r="AU47" s="300">
        <f t="shared" si="160"/>
        <v>1.0162187059377326E-2</v>
      </c>
      <c r="AV47" s="300">
        <f t="shared" si="160"/>
        <v>1.7668932912550117E-2</v>
      </c>
      <c r="AW47" s="300">
        <f t="shared" si="160"/>
        <v>2.5444356029305171E-2</v>
      </c>
      <c r="AX47" s="300">
        <f t="shared" ref="AX47:BL47" si="161">AX38</f>
        <v>2.4641313377188334E-2</v>
      </c>
      <c r="AY47" s="300">
        <f t="shared" si="161"/>
        <v>2.1741447391596669E-2</v>
      </c>
      <c r="AZ47" s="300">
        <f t="shared" si="161"/>
        <v>2.5437233887533495E-2</v>
      </c>
      <c r="BA47" s="300">
        <f t="shared" si="161"/>
        <v>1.3861492515345297E-2</v>
      </c>
      <c r="BB47" s="300">
        <f t="shared" si="161"/>
        <v>1.3694652802078267E-2</v>
      </c>
      <c r="BC47" s="301">
        <f t="shared" si="161"/>
        <v>1.2383656557784395E-2</v>
      </c>
      <c r="BD47" s="301">
        <f t="shared" si="161"/>
        <v>1.3646416148230811E-2</v>
      </c>
      <c r="BE47" s="301">
        <f t="shared" si="161"/>
        <v>1.451037729467175E-2</v>
      </c>
      <c r="BF47" s="301">
        <f t="shared" si="161"/>
        <v>1.6186984318659059E-2</v>
      </c>
      <c r="BG47" s="301">
        <f t="shared" si="161"/>
        <v>2.056297127094453E-2</v>
      </c>
      <c r="BH47" s="301">
        <f t="shared" si="161"/>
        <v>2.2436713595748392E-2</v>
      </c>
      <c r="BI47" s="302">
        <f t="shared" si="161"/>
        <v>2.1004539684301715E-2</v>
      </c>
      <c r="BJ47" s="301">
        <f t="shared" si="161"/>
        <v>2.4462787806639907E-2</v>
      </c>
      <c r="BK47" s="301">
        <f t="shared" si="161"/>
        <v>5.0900385505608714E-2</v>
      </c>
      <c r="BL47" s="301">
        <f t="shared" si="161"/>
        <v>6.2614622044458779E-2</v>
      </c>
      <c r="BM47" s="303">
        <f t="shared" ref="BM47:CC47" si="162">BM38</f>
        <v>6.2614622044458779E-2</v>
      </c>
      <c r="BN47" s="303">
        <f t="shared" si="162"/>
        <v>6.2614622044458779E-2</v>
      </c>
      <c r="BO47" s="303">
        <f t="shared" si="162"/>
        <v>6.2614622044458779E-2</v>
      </c>
      <c r="BP47" s="303">
        <f t="shared" si="162"/>
        <v>6.2614622044458779E-2</v>
      </c>
      <c r="BQ47" s="303">
        <f t="shared" si="162"/>
        <v>6.2614622044458779E-2</v>
      </c>
      <c r="BR47" s="303">
        <f t="shared" si="162"/>
        <v>6.2614622044458779E-2</v>
      </c>
      <c r="BS47" s="303">
        <f t="shared" si="162"/>
        <v>6.2614622044458779E-2</v>
      </c>
      <c r="BT47" s="303">
        <f t="shared" si="162"/>
        <v>6.2614622044458779E-2</v>
      </c>
      <c r="BU47" s="303">
        <f t="shared" si="162"/>
        <v>6.2614622044458779E-2</v>
      </c>
      <c r="BV47" s="303">
        <f t="shared" si="162"/>
        <v>6.2614622044458779E-2</v>
      </c>
      <c r="BW47" s="303">
        <f t="shared" si="162"/>
        <v>6.2614622044458779E-2</v>
      </c>
      <c r="BX47" s="303">
        <f t="shared" si="162"/>
        <v>6.2614622044458779E-2</v>
      </c>
      <c r="BY47" s="303">
        <f t="shared" si="162"/>
        <v>6.2614622044458779E-2</v>
      </c>
      <c r="BZ47" s="303">
        <f t="shared" si="162"/>
        <v>6.2614622044458779E-2</v>
      </c>
      <c r="CA47" s="303">
        <f t="shared" si="162"/>
        <v>6.2614622044458779E-2</v>
      </c>
      <c r="CB47" s="303">
        <f t="shared" si="162"/>
        <v>6.2614622044458779E-2</v>
      </c>
      <c r="CC47" s="303">
        <f t="shared" si="162"/>
        <v>6.2614622044458779E-2</v>
      </c>
      <c r="CD47" s="335"/>
      <c r="CE47" s="122"/>
      <c r="CF47" s="122"/>
      <c r="CG47" s="122"/>
      <c r="CH47" s="122"/>
      <c r="CI47" s="122"/>
      <c r="CJ47" s="122"/>
      <c r="CK47" s="122"/>
      <c r="CL47" s="122"/>
      <c r="CM47" s="122"/>
      <c r="CN47" s="122"/>
      <c r="CO47" s="122"/>
      <c r="CP47" s="122"/>
      <c r="CQ47" s="122"/>
      <c r="CR47" s="122"/>
      <c r="CS47" s="122"/>
      <c r="CT47" s="122"/>
      <c r="CU47" s="122"/>
      <c r="CV47" s="122"/>
      <c r="CW47" s="122"/>
      <c r="CX47" s="122"/>
      <c r="CY47" s="122"/>
      <c r="CZ47" s="122"/>
      <c r="DA47" s="122"/>
      <c r="DB47" s="122"/>
      <c r="DC47" s="122"/>
      <c r="DD47" s="122"/>
      <c r="DE47" s="122"/>
      <c r="DF47" s="122"/>
      <c r="DG47" s="3"/>
      <c r="DH47" s="3"/>
      <c r="DI47" s="3"/>
      <c r="DJ47" s="3"/>
      <c r="DK47" s="3"/>
      <c r="DL47" s="3"/>
      <c r="DM47" s="3"/>
      <c r="DN47" s="3"/>
      <c r="DO47" s="3"/>
    </row>
    <row r="48" spans="2:119" ht="13.8">
      <c r="B48" s="86" t="s">
        <v>688</v>
      </c>
      <c r="G48" s="19"/>
      <c r="AB48" s="154" t="s">
        <v>789</v>
      </c>
      <c r="AE48" s="170"/>
      <c r="AF48" s="170"/>
      <c r="AG48" s="246"/>
      <c r="AH48" s="170"/>
      <c r="AI48" s="170"/>
      <c r="AJ48" s="157"/>
      <c r="AK48" s="171" t="s">
        <v>716</v>
      </c>
      <c r="AL48" s="337">
        <f t="shared" ref="AL48:AW48" si="163">AL39</f>
        <v>4.5900000000000003E-2</v>
      </c>
      <c r="AM48" s="337">
        <f t="shared" si="163"/>
        <v>5.4199999999999998E-2</v>
      </c>
      <c r="AN48" s="337">
        <f t="shared" si="163"/>
        <v>5.4500009839908214E-2</v>
      </c>
      <c r="AO48" s="308">
        <f t="shared" si="163"/>
        <v>4.7799991598603153E-2</v>
      </c>
      <c r="AP48" s="308">
        <f t="shared" si="163"/>
        <v>4.6599997461220122E-2</v>
      </c>
      <c r="AQ48" s="308">
        <f t="shared" si="163"/>
        <v>4.5000007490993976E-2</v>
      </c>
      <c r="AR48" s="308">
        <f t="shared" si="163"/>
        <v>3.9300011835601056E-2</v>
      </c>
      <c r="AS48" s="309">
        <f t="shared" si="163"/>
        <v>3.6156695917221038E-2</v>
      </c>
      <c r="AT48" s="309">
        <f t="shared" si="163"/>
        <v>3.8235620751875921E-2</v>
      </c>
      <c r="AU48" s="309">
        <f t="shared" si="163"/>
        <v>4.410003903757409E-2</v>
      </c>
      <c r="AV48" s="309">
        <f t="shared" si="163"/>
        <v>4.2200028760331243E-2</v>
      </c>
      <c r="AW48" s="309">
        <f t="shared" si="163"/>
        <v>3.8900033450578686E-2</v>
      </c>
      <c r="AX48" s="309">
        <f t="shared" ref="AX48:BL48" si="164">AX39</f>
        <v>3.1000007537453245E-2</v>
      </c>
      <c r="AY48" s="309">
        <f t="shared" si="164"/>
        <v>2.7100009653499013E-2</v>
      </c>
      <c r="AZ48" s="309">
        <f t="shared" si="164"/>
        <v>2.2300050192195053E-2</v>
      </c>
      <c r="BA48" s="309">
        <f t="shared" si="164"/>
        <v>2.5299957325744638E-2</v>
      </c>
      <c r="BB48" s="309">
        <f t="shared" si="164"/>
        <v>1.5399960174683036E-2</v>
      </c>
      <c r="BC48" s="310">
        <f t="shared" si="164"/>
        <v>1.1100034333807018E-2</v>
      </c>
      <c r="BD48" s="310">
        <f t="shared" si="164"/>
        <v>7.1000003200292205E-3</v>
      </c>
      <c r="BE48" s="310">
        <f t="shared" si="164"/>
        <v>9.1000155016305317E-3</v>
      </c>
      <c r="BF48" s="310">
        <f t="shared" si="164"/>
        <v>8.6000335029261521E-3</v>
      </c>
      <c r="BG48" s="310">
        <f t="shared" si="164"/>
        <v>1.0400554570129117E-3</v>
      </c>
      <c r="BH48" s="310">
        <f t="shared" si="164"/>
        <v>-2.1600186074329786E-3</v>
      </c>
      <c r="BI48" s="311">
        <f t="shared" si="164"/>
        <v>8.7995469739587939E-4</v>
      </c>
      <c r="BJ48" s="310">
        <f t="shared" si="164"/>
        <v>2.3329968858514682E-2</v>
      </c>
      <c r="BK48" s="310">
        <f t="shared" si="164"/>
        <v>3.0590005328907655E-2</v>
      </c>
      <c r="BL48" s="310">
        <f t="shared" si="164"/>
        <v>2.6869942060977925E-2</v>
      </c>
      <c r="BM48" s="312">
        <f t="shared" ref="BM48:CC48" si="165">BM39</f>
        <v>2.6869942060977925E-2</v>
      </c>
      <c r="BN48" s="312">
        <f t="shared" si="165"/>
        <v>2.6869942060977925E-2</v>
      </c>
      <c r="BO48" s="312">
        <f t="shared" si="165"/>
        <v>2.6869942060977925E-2</v>
      </c>
      <c r="BP48" s="312">
        <f t="shared" si="165"/>
        <v>2.6869942060977925E-2</v>
      </c>
      <c r="BQ48" s="312">
        <f t="shared" si="165"/>
        <v>2.6869942060977925E-2</v>
      </c>
      <c r="BR48" s="312">
        <f t="shared" si="165"/>
        <v>2.6869942060977925E-2</v>
      </c>
      <c r="BS48" s="312">
        <f t="shared" si="165"/>
        <v>2.6869942060977925E-2</v>
      </c>
      <c r="BT48" s="312">
        <f t="shared" si="165"/>
        <v>2.6869942060977925E-2</v>
      </c>
      <c r="BU48" s="312">
        <f t="shared" si="165"/>
        <v>2.6869942060977925E-2</v>
      </c>
      <c r="BV48" s="312">
        <f t="shared" si="165"/>
        <v>2.6869942060977925E-2</v>
      </c>
      <c r="BW48" s="312">
        <f t="shared" si="165"/>
        <v>2.6869942060977925E-2</v>
      </c>
      <c r="BX48" s="312">
        <f t="shared" si="165"/>
        <v>2.6869942060977925E-2</v>
      </c>
      <c r="BY48" s="312">
        <f t="shared" si="165"/>
        <v>2.6869942060977925E-2</v>
      </c>
      <c r="BZ48" s="312">
        <f t="shared" si="165"/>
        <v>2.6869942060977925E-2</v>
      </c>
      <c r="CA48" s="312">
        <f t="shared" si="165"/>
        <v>2.6869942060977925E-2</v>
      </c>
      <c r="CB48" s="312">
        <f t="shared" si="165"/>
        <v>2.6869942060977925E-2</v>
      </c>
      <c r="CC48" s="312">
        <f t="shared" si="165"/>
        <v>2.6869942060977925E-2</v>
      </c>
      <c r="CD48" s="335"/>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3"/>
      <c r="DH48" s="3"/>
      <c r="DI48" s="3"/>
      <c r="DJ48" s="3"/>
      <c r="DK48" s="3"/>
      <c r="DL48" s="3"/>
      <c r="DM48" s="3"/>
      <c r="DN48" s="3"/>
      <c r="DO48" s="3"/>
    </row>
    <row r="49" spans="2:119">
      <c r="B49" s="87" t="s">
        <v>687</v>
      </c>
      <c r="C49" s="88"/>
      <c r="D49" s="88"/>
      <c r="E49" s="89"/>
      <c r="F49" s="90"/>
      <c r="G49" s="109" t="str">
        <f>AM3 &amp; TEXT(AN3,"dd-mm-jjjj")</f>
        <v>versie d.d. 26-06-2025</v>
      </c>
      <c r="AB49" s="215"/>
      <c r="AC49" s="281"/>
      <c r="AD49" s="281" t="s">
        <v>320</v>
      </c>
      <c r="AE49" s="257" t="s">
        <v>321</v>
      </c>
      <c r="AF49" s="257"/>
      <c r="AG49" s="260"/>
      <c r="AH49" s="257"/>
      <c r="AI49" s="260"/>
      <c r="AJ49" s="197"/>
      <c r="AK49" s="171" t="s">
        <v>717</v>
      </c>
      <c r="AL49" s="338">
        <v>0.36899999999999999</v>
      </c>
      <c r="AM49" s="338">
        <f t="shared" ref="AM49:AW49" si="166">AL49</f>
        <v>0.36899999999999999</v>
      </c>
      <c r="AN49" s="338">
        <f t="shared" si="166"/>
        <v>0.36899999999999999</v>
      </c>
      <c r="AO49" s="308">
        <f t="shared" si="166"/>
        <v>0.36899999999999999</v>
      </c>
      <c r="AP49" s="308">
        <f t="shared" si="166"/>
        <v>0.36899999999999999</v>
      </c>
      <c r="AQ49" s="308">
        <f t="shared" si="166"/>
        <v>0.36899999999999999</v>
      </c>
      <c r="AR49" s="308">
        <f t="shared" si="166"/>
        <v>0.36899999999999999</v>
      </c>
      <c r="AS49" s="309">
        <f t="shared" si="166"/>
        <v>0.36899999999999999</v>
      </c>
      <c r="AT49" s="309">
        <f t="shared" si="166"/>
        <v>0.36899999999999999</v>
      </c>
      <c r="AU49" s="309">
        <f t="shared" si="166"/>
        <v>0.36899999999999999</v>
      </c>
      <c r="AV49" s="309">
        <f t="shared" si="166"/>
        <v>0.36899999999999999</v>
      </c>
      <c r="AW49" s="309">
        <f t="shared" si="166"/>
        <v>0.36899999999999999</v>
      </c>
      <c r="AX49" s="309">
        <f t="shared" ref="AX49:BL49" si="167">AW49</f>
        <v>0.36899999999999999</v>
      </c>
      <c r="AY49" s="309">
        <f t="shared" si="167"/>
        <v>0.36899999999999999</v>
      </c>
      <c r="AZ49" s="309">
        <f t="shared" si="167"/>
        <v>0.36899999999999999</v>
      </c>
      <c r="BA49" s="309">
        <f t="shared" si="167"/>
        <v>0.36899999999999999</v>
      </c>
      <c r="BB49" s="309">
        <f t="shared" si="167"/>
        <v>0.36899999999999999</v>
      </c>
      <c r="BC49" s="310">
        <f t="shared" si="167"/>
        <v>0.36899999999999999</v>
      </c>
      <c r="BD49" s="310">
        <f t="shared" si="167"/>
        <v>0.36899999999999999</v>
      </c>
      <c r="BE49" s="310">
        <f t="shared" si="167"/>
        <v>0.36899999999999999</v>
      </c>
      <c r="BF49" s="310">
        <f t="shared" si="167"/>
        <v>0.36899999999999999</v>
      </c>
      <c r="BG49" s="310">
        <f t="shared" si="167"/>
        <v>0.36899999999999999</v>
      </c>
      <c r="BH49" s="310">
        <f t="shared" si="167"/>
        <v>0.36899999999999999</v>
      </c>
      <c r="BI49" s="311">
        <f t="shared" si="167"/>
        <v>0.36899999999999999</v>
      </c>
      <c r="BJ49" s="310">
        <f t="shared" si="167"/>
        <v>0.36899999999999999</v>
      </c>
      <c r="BK49" s="310">
        <f t="shared" si="167"/>
        <v>0.36899999999999999</v>
      </c>
      <c r="BL49" s="310">
        <f t="shared" si="167"/>
        <v>0.36899999999999999</v>
      </c>
      <c r="BM49" s="312">
        <f t="shared" ref="BM49" si="168">BL49</f>
        <v>0.36899999999999999</v>
      </c>
      <c r="BN49" s="312">
        <f t="shared" ref="BN49" si="169">BM49</f>
        <v>0.36899999999999999</v>
      </c>
      <c r="BO49" s="312">
        <f t="shared" ref="BO49" si="170">BN49</f>
        <v>0.36899999999999999</v>
      </c>
      <c r="BP49" s="312">
        <f t="shared" ref="BP49" si="171">BO49</f>
        <v>0.36899999999999999</v>
      </c>
      <c r="BQ49" s="312">
        <f t="shared" ref="BQ49" si="172">BP49</f>
        <v>0.36899999999999999</v>
      </c>
      <c r="BR49" s="312">
        <f t="shared" ref="BR49" si="173">BQ49</f>
        <v>0.36899999999999999</v>
      </c>
      <c r="BS49" s="312">
        <f t="shared" ref="BS49" si="174">BR49</f>
        <v>0.36899999999999999</v>
      </c>
      <c r="BT49" s="312">
        <f t="shared" ref="BT49" si="175">BS49</f>
        <v>0.36899999999999999</v>
      </c>
      <c r="BU49" s="312">
        <f t="shared" ref="BU49" si="176">BT49</f>
        <v>0.36899999999999999</v>
      </c>
      <c r="BV49" s="312">
        <f t="shared" ref="BV49" si="177">BU49</f>
        <v>0.36899999999999999</v>
      </c>
      <c r="BW49" s="312">
        <f t="shared" ref="BW49" si="178">BV49</f>
        <v>0.36899999999999999</v>
      </c>
      <c r="BX49" s="312">
        <f t="shared" ref="BX49" si="179">BW49</f>
        <v>0.36899999999999999</v>
      </c>
      <c r="BY49" s="312">
        <f t="shared" ref="BY49" si="180">BX49</f>
        <v>0.36899999999999999</v>
      </c>
      <c r="BZ49" s="312">
        <f t="shared" ref="BZ49" si="181">BY49</f>
        <v>0.36899999999999999</v>
      </c>
      <c r="CA49" s="312">
        <f t="shared" ref="CA49" si="182">BZ49</f>
        <v>0.36899999999999999</v>
      </c>
      <c r="CB49" s="312">
        <f t="shared" ref="CB49" si="183">CA49</f>
        <v>0.36899999999999999</v>
      </c>
      <c r="CC49" s="312">
        <f t="shared" ref="CC49" si="184">CB49</f>
        <v>0.36899999999999999</v>
      </c>
      <c r="CD49" s="335"/>
      <c r="CE49" s="122"/>
      <c r="CF49" s="122"/>
      <c r="CG49" s="122"/>
      <c r="CH49" s="122"/>
      <c r="CI49" s="122"/>
      <c r="CJ49" s="122"/>
      <c r="CK49" s="122"/>
      <c r="CL49" s="122"/>
      <c r="CM49" s="122"/>
      <c r="CN49" s="122"/>
      <c r="CO49" s="122"/>
      <c r="CP49" s="122"/>
      <c r="CQ49" s="122"/>
      <c r="CR49" s="122"/>
      <c r="CS49" s="122"/>
      <c r="CT49" s="122"/>
      <c r="CU49" s="122"/>
      <c r="CV49" s="122"/>
      <c r="CW49" s="122"/>
      <c r="CX49" s="122"/>
      <c r="CY49" s="122"/>
      <c r="CZ49" s="122"/>
      <c r="DA49" s="122"/>
      <c r="DB49" s="122"/>
      <c r="DC49" s="122"/>
      <c r="DD49" s="122"/>
      <c r="DE49" s="122"/>
      <c r="DF49" s="122"/>
      <c r="DG49" s="3"/>
      <c r="DH49" s="3"/>
      <c r="DI49" s="3"/>
      <c r="DJ49" s="3"/>
      <c r="DK49" s="3"/>
      <c r="DL49" s="3"/>
      <c r="DM49" s="3"/>
      <c r="DN49" s="3"/>
      <c r="DO49" s="3"/>
    </row>
    <row r="50" spans="2:119" ht="17.399999999999999">
      <c r="B50" s="7"/>
      <c r="C50" s="6"/>
      <c r="D50" s="6"/>
      <c r="E50" s="7"/>
      <c r="F50" s="7"/>
      <c r="G50" s="7"/>
      <c r="AB50" s="129" t="s">
        <v>753</v>
      </c>
      <c r="AC50" s="156"/>
      <c r="AD50" s="339"/>
      <c r="AE50" s="339"/>
      <c r="AF50" s="156"/>
      <c r="AG50" s="255"/>
      <c r="AH50" s="156"/>
      <c r="AI50" s="122"/>
      <c r="AJ50" s="197"/>
      <c r="AK50" s="171" t="s">
        <v>718</v>
      </c>
      <c r="AL50" s="308">
        <f t="shared" ref="AL50:AW50" si="185">AL41</f>
        <v>0</v>
      </c>
      <c r="AM50" s="308">
        <f t="shared" si="185"/>
        <v>0</v>
      </c>
      <c r="AN50" s="308">
        <f t="shared" si="185"/>
        <v>0</v>
      </c>
      <c r="AO50" s="308">
        <f t="shared" si="185"/>
        <v>0</v>
      </c>
      <c r="AP50" s="308">
        <f t="shared" si="185"/>
        <v>0</v>
      </c>
      <c r="AQ50" s="308">
        <f t="shared" si="185"/>
        <v>0</v>
      </c>
      <c r="AR50" s="308">
        <f t="shared" si="185"/>
        <v>0</v>
      </c>
      <c r="AS50" s="309">
        <f t="shared" si="185"/>
        <v>0</v>
      </c>
      <c r="AT50" s="309">
        <f t="shared" si="185"/>
        <v>0</v>
      </c>
      <c r="AU50" s="309">
        <f t="shared" si="185"/>
        <v>0</v>
      </c>
      <c r="AV50" s="309">
        <f t="shared" si="185"/>
        <v>0</v>
      </c>
      <c r="AW50" s="309">
        <f t="shared" si="185"/>
        <v>0</v>
      </c>
      <c r="AX50" s="309">
        <f t="shared" ref="AX50:BL50" si="186">AX41</f>
        <v>0</v>
      </c>
      <c r="AY50" s="309">
        <f t="shared" si="186"/>
        <v>0</v>
      </c>
      <c r="AZ50" s="309">
        <f t="shared" si="186"/>
        <v>0</v>
      </c>
      <c r="BA50" s="309">
        <f t="shared" si="186"/>
        <v>0</v>
      </c>
      <c r="BB50" s="309">
        <f t="shared" si="186"/>
        <v>0</v>
      </c>
      <c r="BC50" s="310">
        <f t="shared" si="186"/>
        <v>0</v>
      </c>
      <c r="BD50" s="310">
        <f t="shared" si="186"/>
        <v>0</v>
      </c>
      <c r="BE50" s="310">
        <f t="shared" si="186"/>
        <v>0</v>
      </c>
      <c r="BF50" s="310">
        <f t="shared" si="186"/>
        <v>0</v>
      </c>
      <c r="BG50" s="310">
        <f t="shared" si="186"/>
        <v>0</v>
      </c>
      <c r="BH50" s="310">
        <f t="shared" si="186"/>
        <v>0</v>
      </c>
      <c r="BI50" s="311">
        <f t="shared" si="186"/>
        <v>0</v>
      </c>
      <c r="BJ50" s="310">
        <f t="shared" si="186"/>
        <v>0</v>
      </c>
      <c r="BK50" s="310">
        <f t="shared" si="186"/>
        <v>0</v>
      </c>
      <c r="BL50" s="310">
        <f t="shared" si="186"/>
        <v>0</v>
      </c>
      <c r="BM50" s="312">
        <f t="shared" ref="BM50:CC50" si="187">BM41</f>
        <v>0</v>
      </c>
      <c r="BN50" s="312">
        <f t="shared" si="187"/>
        <v>0</v>
      </c>
      <c r="BO50" s="312">
        <f t="shared" si="187"/>
        <v>0</v>
      </c>
      <c r="BP50" s="312">
        <f t="shared" si="187"/>
        <v>0</v>
      </c>
      <c r="BQ50" s="312">
        <f t="shared" si="187"/>
        <v>0</v>
      </c>
      <c r="BR50" s="312">
        <f t="shared" si="187"/>
        <v>0</v>
      </c>
      <c r="BS50" s="312">
        <f t="shared" si="187"/>
        <v>0</v>
      </c>
      <c r="BT50" s="312">
        <f t="shared" si="187"/>
        <v>0</v>
      </c>
      <c r="BU50" s="312">
        <f t="shared" si="187"/>
        <v>0</v>
      </c>
      <c r="BV50" s="312">
        <f t="shared" si="187"/>
        <v>0</v>
      </c>
      <c r="BW50" s="312">
        <f t="shared" si="187"/>
        <v>0</v>
      </c>
      <c r="BX50" s="312">
        <f t="shared" si="187"/>
        <v>0</v>
      </c>
      <c r="BY50" s="312">
        <f t="shared" si="187"/>
        <v>0</v>
      </c>
      <c r="BZ50" s="312">
        <f t="shared" si="187"/>
        <v>0</v>
      </c>
      <c r="CA50" s="312">
        <f t="shared" si="187"/>
        <v>0</v>
      </c>
      <c r="CB50" s="312">
        <f t="shared" si="187"/>
        <v>0</v>
      </c>
      <c r="CC50" s="312">
        <f t="shared" si="187"/>
        <v>0</v>
      </c>
      <c r="CD50" s="335"/>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3"/>
      <c r="DH50" s="3"/>
      <c r="DI50" s="3"/>
      <c r="DJ50" s="3"/>
      <c r="DK50" s="3"/>
      <c r="DL50" s="3"/>
      <c r="DM50" s="3"/>
      <c r="DN50" s="3"/>
      <c r="DO50" s="3"/>
    </row>
    <row r="51" spans="2:119" ht="16.8">
      <c r="AB51" s="340" t="s">
        <v>1240</v>
      </c>
      <c r="AC51" s="122"/>
      <c r="AD51" s="341"/>
      <c r="AE51" s="341"/>
      <c r="AF51" s="121"/>
      <c r="AG51" s="342"/>
      <c r="AH51" s="122"/>
      <c r="AI51" s="122"/>
      <c r="AJ51" s="197"/>
      <c r="AK51" s="171" t="s">
        <v>719</v>
      </c>
      <c r="AL51" s="308">
        <f t="shared" ref="AL51:AW51" si="188">AL42</f>
        <v>0.24</v>
      </c>
      <c r="AM51" s="308">
        <f t="shared" si="188"/>
        <v>0.24</v>
      </c>
      <c r="AN51" s="308">
        <f t="shared" si="188"/>
        <v>0.24</v>
      </c>
      <c r="AO51" s="308">
        <f t="shared" si="188"/>
        <v>0.24</v>
      </c>
      <c r="AP51" s="308">
        <f t="shared" si="188"/>
        <v>0.24</v>
      </c>
      <c r="AQ51" s="308">
        <f t="shared" si="188"/>
        <v>0.24</v>
      </c>
      <c r="AR51" s="308">
        <f t="shared" si="188"/>
        <v>0.24</v>
      </c>
      <c r="AS51" s="309">
        <f t="shared" si="188"/>
        <v>0.24</v>
      </c>
      <c r="AT51" s="309">
        <f t="shared" si="188"/>
        <v>0.24</v>
      </c>
      <c r="AU51" s="309">
        <f t="shared" si="188"/>
        <v>0.24</v>
      </c>
      <c r="AV51" s="309">
        <f t="shared" si="188"/>
        <v>0.24</v>
      </c>
      <c r="AW51" s="309">
        <f t="shared" si="188"/>
        <v>0.24</v>
      </c>
      <c r="AX51" s="309">
        <f t="shared" ref="AX51:BL51" si="189">AX42</f>
        <v>0.24</v>
      </c>
      <c r="AY51" s="309">
        <f t="shared" si="189"/>
        <v>0.24</v>
      </c>
      <c r="AZ51" s="309">
        <f t="shared" si="189"/>
        <v>0.24</v>
      </c>
      <c r="BA51" s="309">
        <f t="shared" si="189"/>
        <v>0.24</v>
      </c>
      <c r="BB51" s="309">
        <f t="shared" si="189"/>
        <v>0.24</v>
      </c>
      <c r="BC51" s="310">
        <f t="shared" si="189"/>
        <v>0.24</v>
      </c>
      <c r="BD51" s="310">
        <f t="shared" si="189"/>
        <v>0.24</v>
      </c>
      <c r="BE51" s="310">
        <f t="shared" si="189"/>
        <v>0.24</v>
      </c>
      <c r="BF51" s="310">
        <f t="shared" si="189"/>
        <v>0.24</v>
      </c>
      <c r="BG51" s="310">
        <f t="shared" si="189"/>
        <v>0.24</v>
      </c>
      <c r="BH51" s="310">
        <f t="shared" si="189"/>
        <v>0.24</v>
      </c>
      <c r="BI51" s="311">
        <f t="shared" si="189"/>
        <v>0.24</v>
      </c>
      <c r="BJ51" s="310">
        <f t="shared" si="189"/>
        <v>0.24</v>
      </c>
      <c r="BK51" s="310">
        <f t="shared" si="189"/>
        <v>0.24</v>
      </c>
      <c r="BL51" s="310">
        <f t="shared" si="189"/>
        <v>0.24</v>
      </c>
      <c r="BM51" s="312">
        <f t="shared" ref="BM51:CC51" si="190">BM42</f>
        <v>0.24</v>
      </c>
      <c r="BN51" s="312">
        <f t="shared" si="190"/>
        <v>0.24</v>
      </c>
      <c r="BO51" s="312">
        <f t="shared" si="190"/>
        <v>0.24</v>
      </c>
      <c r="BP51" s="312">
        <f t="shared" si="190"/>
        <v>0.24</v>
      </c>
      <c r="BQ51" s="312">
        <f t="shared" si="190"/>
        <v>0.24</v>
      </c>
      <c r="BR51" s="312">
        <f t="shared" si="190"/>
        <v>0.24</v>
      </c>
      <c r="BS51" s="312">
        <f t="shared" si="190"/>
        <v>0.24</v>
      </c>
      <c r="BT51" s="312">
        <f t="shared" si="190"/>
        <v>0.24</v>
      </c>
      <c r="BU51" s="312">
        <f t="shared" si="190"/>
        <v>0.24</v>
      </c>
      <c r="BV51" s="312">
        <f t="shared" si="190"/>
        <v>0.24</v>
      </c>
      <c r="BW51" s="312">
        <f t="shared" si="190"/>
        <v>0.24</v>
      </c>
      <c r="BX51" s="312">
        <f t="shared" si="190"/>
        <v>0.24</v>
      </c>
      <c r="BY51" s="312">
        <f t="shared" si="190"/>
        <v>0.24</v>
      </c>
      <c r="BZ51" s="312">
        <f t="shared" si="190"/>
        <v>0.24</v>
      </c>
      <c r="CA51" s="312">
        <f t="shared" si="190"/>
        <v>0.24</v>
      </c>
      <c r="CB51" s="312">
        <f t="shared" si="190"/>
        <v>0.24</v>
      </c>
      <c r="CC51" s="312">
        <f t="shared" si="190"/>
        <v>0.24</v>
      </c>
      <c r="CD51" s="335"/>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22"/>
      <c r="DB51" s="122"/>
      <c r="DC51" s="122"/>
      <c r="DD51" s="122"/>
      <c r="DE51" s="122"/>
      <c r="DF51" s="122"/>
      <c r="DG51" s="3"/>
      <c r="DH51" s="3"/>
      <c r="DI51" s="3"/>
      <c r="DJ51" s="3"/>
      <c r="DK51" s="3"/>
      <c r="DL51" s="3"/>
      <c r="DM51" s="3"/>
      <c r="DN51" s="3"/>
      <c r="DO51" s="3"/>
    </row>
    <row r="52" spans="2:119">
      <c r="C52" s="91"/>
      <c r="D52" s="91"/>
      <c r="E52" s="92"/>
      <c r="AB52" s="154" t="s">
        <v>958</v>
      </c>
      <c r="AD52" s="128"/>
      <c r="AE52" s="128">
        <f>GeboorteDatum</f>
        <v>0</v>
      </c>
      <c r="AF52" s="121"/>
      <c r="AG52" s="231"/>
      <c r="AH52" s="122"/>
      <c r="AI52" s="122"/>
      <c r="AJ52" s="197"/>
      <c r="AK52" s="171" t="s">
        <v>720</v>
      </c>
      <c r="AL52" s="318">
        <f t="shared" ref="AL52:AW52" si="191">AL43</f>
        <v>0.02</v>
      </c>
      <c r="AM52" s="318">
        <f t="shared" si="191"/>
        <v>0.02</v>
      </c>
      <c r="AN52" s="318">
        <f t="shared" si="191"/>
        <v>0.02</v>
      </c>
      <c r="AO52" s="318">
        <f t="shared" si="191"/>
        <v>0.02</v>
      </c>
      <c r="AP52" s="318">
        <f t="shared" si="191"/>
        <v>0.02</v>
      </c>
      <c r="AQ52" s="318">
        <f t="shared" si="191"/>
        <v>0.02</v>
      </c>
      <c r="AR52" s="318">
        <f t="shared" si="191"/>
        <v>0.02</v>
      </c>
      <c r="AS52" s="319">
        <f t="shared" si="191"/>
        <v>0.02</v>
      </c>
      <c r="AT52" s="319">
        <f t="shared" si="191"/>
        <v>0.02</v>
      </c>
      <c r="AU52" s="319">
        <f t="shared" si="191"/>
        <v>0.02</v>
      </c>
      <c r="AV52" s="319">
        <f t="shared" si="191"/>
        <v>0.02</v>
      </c>
      <c r="AW52" s="319">
        <f t="shared" si="191"/>
        <v>0.02</v>
      </c>
      <c r="AX52" s="319">
        <f t="shared" ref="AX52:BL52" si="192">AX43</f>
        <v>0.02</v>
      </c>
      <c r="AY52" s="319">
        <f t="shared" si="192"/>
        <v>0.02</v>
      </c>
      <c r="AZ52" s="319">
        <f t="shared" si="192"/>
        <v>0.02</v>
      </c>
      <c r="BA52" s="319">
        <f t="shared" si="192"/>
        <v>0.02</v>
      </c>
      <c r="BB52" s="319">
        <f t="shared" si="192"/>
        <v>0.02</v>
      </c>
      <c r="BC52" s="320">
        <f t="shared" si="192"/>
        <v>0.02</v>
      </c>
      <c r="BD52" s="320">
        <f t="shared" si="192"/>
        <v>0.02</v>
      </c>
      <c r="BE52" s="320">
        <f t="shared" si="192"/>
        <v>0.02</v>
      </c>
      <c r="BF52" s="320">
        <f t="shared" si="192"/>
        <v>0.02</v>
      </c>
      <c r="BG52" s="320">
        <f t="shared" si="192"/>
        <v>0.02</v>
      </c>
      <c r="BH52" s="320">
        <f t="shared" si="192"/>
        <v>0.02</v>
      </c>
      <c r="BI52" s="321">
        <f t="shared" si="192"/>
        <v>0.02</v>
      </c>
      <c r="BJ52" s="320">
        <f t="shared" si="192"/>
        <v>0.02</v>
      </c>
      <c r="BK52" s="320">
        <f t="shared" si="192"/>
        <v>0.02</v>
      </c>
      <c r="BL52" s="320">
        <f t="shared" si="192"/>
        <v>0.02</v>
      </c>
      <c r="BM52" s="322">
        <f t="shared" ref="BM52:CC52" si="193">BM43</f>
        <v>0.02</v>
      </c>
      <c r="BN52" s="322">
        <f t="shared" si="193"/>
        <v>0.02</v>
      </c>
      <c r="BO52" s="322">
        <f t="shared" si="193"/>
        <v>0.02</v>
      </c>
      <c r="BP52" s="322">
        <f t="shared" si="193"/>
        <v>0.02</v>
      </c>
      <c r="BQ52" s="322">
        <f t="shared" si="193"/>
        <v>0.02</v>
      </c>
      <c r="BR52" s="322">
        <f t="shared" si="193"/>
        <v>0.02</v>
      </c>
      <c r="BS52" s="322">
        <f t="shared" si="193"/>
        <v>0.02</v>
      </c>
      <c r="BT52" s="322">
        <f t="shared" si="193"/>
        <v>0.02</v>
      </c>
      <c r="BU52" s="322">
        <f t="shared" si="193"/>
        <v>0.02</v>
      </c>
      <c r="BV52" s="322">
        <f t="shared" si="193"/>
        <v>0.02</v>
      </c>
      <c r="BW52" s="322">
        <f t="shared" si="193"/>
        <v>0.02</v>
      </c>
      <c r="BX52" s="322">
        <f t="shared" si="193"/>
        <v>0.02</v>
      </c>
      <c r="BY52" s="322">
        <f t="shared" si="193"/>
        <v>0.02</v>
      </c>
      <c r="BZ52" s="322">
        <f t="shared" si="193"/>
        <v>0.02</v>
      </c>
      <c r="CA52" s="322">
        <f t="shared" si="193"/>
        <v>0.02</v>
      </c>
      <c r="CB52" s="322">
        <f t="shared" si="193"/>
        <v>0.02</v>
      </c>
      <c r="CC52" s="322">
        <f t="shared" si="193"/>
        <v>0.02</v>
      </c>
      <c r="CD52" s="335"/>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3"/>
      <c r="DH52" s="3"/>
      <c r="DI52" s="3"/>
      <c r="DJ52" s="3"/>
      <c r="DK52" s="3"/>
      <c r="DL52" s="3"/>
      <c r="DM52" s="3"/>
      <c r="DN52" s="3"/>
      <c r="DO52" s="3"/>
    </row>
    <row r="53" spans="2:119" ht="14.4" thickBot="1">
      <c r="AA53" s="343" t="s">
        <v>1230</v>
      </c>
      <c r="AB53" s="154" t="s">
        <v>954</v>
      </c>
      <c r="AC53" s="3" t="s">
        <v>955</v>
      </c>
      <c r="AD53" s="128" t="s">
        <v>956</v>
      </c>
      <c r="AE53" s="128"/>
      <c r="AG53" s="23"/>
      <c r="AH53" s="122"/>
      <c r="AI53" s="122"/>
      <c r="AJ53" s="197"/>
      <c r="AK53" s="344"/>
      <c r="AL53" s="345"/>
      <c r="AM53" s="345"/>
      <c r="AN53" s="345"/>
      <c r="AO53" s="346"/>
      <c r="AP53" s="347"/>
      <c r="AQ53" s="348"/>
      <c r="AR53" s="348"/>
      <c r="AS53" s="349"/>
      <c r="AT53" s="349"/>
      <c r="AU53" s="349"/>
      <c r="AV53" s="349"/>
      <c r="AW53" s="349"/>
      <c r="AX53" s="349"/>
      <c r="AY53" s="349"/>
      <c r="AZ53" s="349"/>
      <c r="BA53" s="349"/>
      <c r="BB53" s="349"/>
      <c r="BC53" s="350"/>
      <c r="BD53" s="350"/>
      <c r="BE53" s="350"/>
      <c r="BF53" s="350"/>
      <c r="BG53" s="350"/>
      <c r="BH53" s="350"/>
      <c r="BI53" s="351"/>
      <c r="BJ53" s="350"/>
      <c r="BK53" s="350"/>
      <c r="BL53" s="350"/>
      <c r="BM53" s="352"/>
      <c r="BN53" s="352"/>
      <c r="BO53" s="352"/>
      <c r="BP53" s="352"/>
      <c r="BQ53" s="352"/>
      <c r="BR53" s="352"/>
      <c r="BS53" s="352"/>
      <c r="BT53" s="352"/>
      <c r="BU53" s="352"/>
      <c r="BV53" s="352"/>
      <c r="BW53" s="352"/>
      <c r="BX53" s="352"/>
      <c r="BY53" s="352"/>
      <c r="BZ53" s="352"/>
      <c r="CA53" s="352"/>
      <c r="CB53" s="352"/>
      <c r="CC53" s="352"/>
      <c r="CD53" s="353"/>
      <c r="CE53" s="122"/>
      <c r="CF53" s="122"/>
      <c r="CG53" s="122"/>
      <c r="CH53" s="122"/>
      <c r="CI53" s="122"/>
      <c r="CJ53" s="122"/>
      <c r="CK53" s="122"/>
      <c r="CL53" s="122"/>
      <c r="CM53" s="122"/>
      <c r="CN53" s="122"/>
      <c r="CO53" s="122"/>
      <c r="CP53" s="122"/>
      <c r="CQ53" s="122"/>
      <c r="CR53" s="122"/>
      <c r="CS53" s="122"/>
      <c r="CT53" s="122"/>
      <c r="CU53" s="122"/>
      <c r="CV53" s="122"/>
      <c r="CW53" s="122"/>
      <c r="CX53" s="122"/>
      <c r="CY53" s="122"/>
      <c r="CZ53" s="122"/>
      <c r="DA53" s="122"/>
      <c r="DB53" s="122"/>
      <c r="DC53" s="122"/>
      <c r="DD53" s="122"/>
      <c r="DE53" s="122"/>
      <c r="DF53" s="122"/>
      <c r="DG53" s="3"/>
      <c r="DH53" s="3"/>
      <c r="DI53" s="3"/>
      <c r="DJ53" s="3"/>
      <c r="DK53" s="3"/>
      <c r="DL53" s="3"/>
      <c r="DM53" s="3"/>
      <c r="DN53" s="3"/>
      <c r="DO53" s="3"/>
    </row>
    <row r="54" spans="2:119" ht="14.4" thickBot="1">
      <c r="AA54" s="343" t="s">
        <v>1231</v>
      </c>
      <c r="AB54" s="354">
        <v>17533</v>
      </c>
      <c r="AC54" s="355">
        <v>17867</v>
      </c>
      <c r="AD54" s="356">
        <v>1</v>
      </c>
      <c r="AE54" s="268">
        <f>IF(GeboorteDatum&lt;AB54,0,AD54)</f>
        <v>0</v>
      </c>
      <c r="AF54" s="128"/>
      <c r="AG54" s="357"/>
      <c r="AH54" s="122"/>
      <c r="AI54" s="122"/>
      <c r="AJ54" s="197"/>
      <c r="AK54" s="171"/>
      <c r="AL54" s="323"/>
      <c r="AM54" s="323"/>
      <c r="AN54" s="323"/>
      <c r="AO54" s="293"/>
      <c r="AP54" s="324"/>
      <c r="AQ54" s="148"/>
      <c r="AR54" s="148"/>
      <c r="BC54" s="121"/>
      <c r="BD54" s="121"/>
      <c r="BG54" s="121"/>
      <c r="BH54" s="121"/>
      <c r="BI54" s="294"/>
      <c r="BJ54" s="121"/>
      <c r="BK54" s="121"/>
      <c r="BL54" s="121"/>
      <c r="BM54" s="295"/>
      <c r="BN54" s="295"/>
      <c r="BO54" s="295"/>
      <c r="BP54" s="295"/>
      <c r="BQ54" s="295"/>
      <c r="BR54" s="295"/>
      <c r="BS54" s="295"/>
      <c r="BT54" s="295"/>
      <c r="BU54" s="295"/>
      <c r="BV54" s="295"/>
      <c r="BW54" s="295"/>
      <c r="BX54" s="295"/>
      <c r="BY54" s="295"/>
      <c r="BZ54" s="295"/>
      <c r="CA54" s="295"/>
      <c r="CB54" s="295"/>
      <c r="CC54" s="295"/>
      <c r="CD54" s="335"/>
      <c r="CE54" s="122"/>
      <c r="CF54" s="122"/>
      <c r="CG54" s="122"/>
      <c r="CH54" s="122"/>
      <c r="CI54" s="122"/>
      <c r="CJ54" s="122"/>
      <c r="CK54" s="122"/>
      <c r="CL54" s="122"/>
      <c r="CM54" s="122"/>
      <c r="CN54" s="122"/>
      <c r="CO54" s="122"/>
      <c r="CP54" s="122"/>
      <c r="CQ54" s="122"/>
      <c r="CR54" s="122"/>
      <c r="CS54" s="122"/>
      <c r="CT54" s="122"/>
      <c r="CU54" s="122"/>
      <c r="CV54" s="122"/>
      <c r="CW54" s="122"/>
      <c r="CX54" s="122"/>
      <c r="CY54" s="122"/>
      <c r="CZ54" s="122"/>
      <c r="DA54" s="122"/>
      <c r="DB54" s="122"/>
      <c r="DC54" s="122"/>
      <c r="DD54" s="122"/>
      <c r="DE54" s="122"/>
      <c r="DF54" s="122"/>
      <c r="DG54" s="3"/>
      <c r="DH54" s="3"/>
      <c r="DI54" s="3"/>
      <c r="DJ54" s="3"/>
      <c r="DK54" s="3"/>
      <c r="DL54" s="3"/>
      <c r="DM54" s="3"/>
      <c r="DN54" s="3"/>
      <c r="DO54" s="3"/>
    </row>
    <row r="55" spans="2:119" ht="13.8">
      <c r="AA55" s="343" t="s">
        <v>1232</v>
      </c>
      <c r="AB55" s="354">
        <f t="shared" ref="AB55:AB76" si="194">+AC54+1</f>
        <v>17868</v>
      </c>
      <c r="AC55" s="355">
        <v>18202</v>
      </c>
      <c r="AD55" s="356">
        <v>2</v>
      </c>
      <c r="AE55" s="268">
        <f t="shared" ref="AE55:AE76" si="195">IF(GeboorteDatum&gt;AC54,AD55-AD54,0)</f>
        <v>0</v>
      </c>
      <c r="AF55" s="128"/>
      <c r="AG55" s="357"/>
      <c r="AH55" s="122"/>
      <c r="AI55" s="122"/>
      <c r="AJ55" s="197"/>
      <c r="AK55" s="358" t="s">
        <v>723</v>
      </c>
      <c r="AL55" s="125"/>
      <c r="AM55" s="125"/>
      <c r="AN55" s="125">
        <v>2001</v>
      </c>
      <c r="AO55" s="286">
        <f t="shared" ref="AO55:AW55" si="196">AN55+1</f>
        <v>2002</v>
      </c>
      <c r="AP55" s="287">
        <f t="shared" si="196"/>
        <v>2003</v>
      </c>
      <c r="AQ55" s="287">
        <f t="shared" si="196"/>
        <v>2004</v>
      </c>
      <c r="AR55" s="287">
        <f t="shared" si="196"/>
        <v>2005</v>
      </c>
      <c r="AS55" s="285">
        <f t="shared" si="196"/>
        <v>2006</v>
      </c>
      <c r="AT55" s="285">
        <f t="shared" si="196"/>
        <v>2007</v>
      </c>
      <c r="AU55" s="285">
        <f t="shared" si="196"/>
        <v>2008</v>
      </c>
      <c r="AV55" s="285">
        <f t="shared" si="196"/>
        <v>2009</v>
      </c>
      <c r="AW55" s="285">
        <f t="shared" si="196"/>
        <v>2010</v>
      </c>
      <c r="AX55" s="285">
        <f t="shared" ref="AX55:BL55" si="197">AW55+1</f>
        <v>2011</v>
      </c>
      <c r="AY55" s="285">
        <f t="shared" si="197"/>
        <v>2012</v>
      </c>
      <c r="AZ55" s="285">
        <f t="shared" si="197"/>
        <v>2013</v>
      </c>
      <c r="BA55" s="285">
        <f t="shared" si="197"/>
        <v>2014</v>
      </c>
      <c r="BB55" s="285">
        <f t="shared" si="197"/>
        <v>2015</v>
      </c>
      <c r="BC55" s="288">
        <f t="shared" si="197"/>
        <v>2016</v>
      </c>
      <c r="BD55" s="288">
        <f t="shared" si="197"/>
        <v>2017</v>
      </c>
      <c r="BE55" s="288">
        <f t="shared" si="197"/>
        <v>2018</v>
      </c>
      <c r="BF55" s="288">
        <f t="shared" si="197"/>
        <v>2019</v>
      </c>
      <c r="BG55" s="288">
        <f t="shared" si="197"/>
        <v>2020</v>
      </c>
      <c r="BH55" s="288">
        <f t="shared" si="197"/>
        <v>2021</v>
      </c>
      <c r="BI55" s="289">
        <f t="shared" si="197"/>
        <v>2022</v>
      </c>
      <c r="BJ55" s="288">
        <f t="shared" si="197"/>
        <v>2023</v>
      </c>
      <c r="BK55" s="288">
        <f t="shared" si="197"/>
        <v>2024</v>
      </c>
      <c r="BL55" s="288">
        <f t="shared" si="197"/>
        <v>2025</v>
      </c>
      <c r="BM55" s="290">
        <f t="shared" ref="BM55" si="198">BL55+1</f>
        <v>2026</v>
      </c>
      <c r="BN55" s="290">
        <f t="shared" ref="BN55" si="199">BM55+1</f>
        <v>2027</v>
      </c>
      <c r="BO55" s="290">
        <f t="shared" ref="BO55" si="200">BN55+1</f>
        <v>2028</v>
      </c>
      <c r="BP55" s="290">
        <f t="shared" ref="BP55" si="201">BO55+1</f>
        <v>2029</v>
      </c>
      <c r="BQ55" s="290">
        <f t="shared" ref="BQ55" si="202">BP55+1</f>
        <v>2030</v>
      </c>
      <c r="BR55" s="290">
        <f t="shared" ref="BR55" si="203">BQ55+1</f>
        <v>2031</v>
      </c>
      <c r="BS55" s="290">
        <f t="shared" ref="BS55" si="204">BR55+1</f>
        <v>2032</v>
      </c>
      <c r="BT55" s="290">
        <f t="shared" ref="BT55" si="205">BS55+1</f>
        <v>2033</v>
      </c>
      <c r="BU55" s="290">
        <f t="shared" ref="BU55" si="206">BT55+1</f>
        <v>2034</v>
      </c>
      <c r="BV55" s="290">
        <f t="shared" ref="BV55" si="207">BU55+1</f>
        <v>2035</v>
      </c>
      <c r="BW55" s="290">
        <f t="shared" ref="BW55" si="208">BV55+1</f>
        <v>2036</v>
      </c>
      <c r="BX55" s="290">
        <f t="shared" ref="BX55" si="209">BW55+1</f>
        <v>2037</v>
      </c>
      <c r="BY55" s="290">
        <f t="shared" ref="BY55" si="210">BX55+1</f>
        <v>2038</v>
      </c>
      <c r="BZ55" s="290">
        <f t="shared" ref="BZ55" si="211">BY55+1</f>
        <v>2039</v>
      </c>
      <c r="CA55" s="290">
        <f t="shared" ref="CA55" si="212">BZ55+1</f>
        <v>2040</v>
      </c>
      <c r="CB55" s="290">
        <f t="shared" ref="CB55" si="213">CA55+1</f>
        <v>2041</v>
      </c>
      <c r="CC55" s="290">
        <f t="shared" ref="CC55" si="214">CB55+1</f>
        <v>2042</v>
      </c>
      <c r="CD55" s="291"/>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3"/>
      <c r="DH55" s="3"/>
      <c r="DI55" s="3"/>
      <c r="DJ55" s="3"/>
      <c r="DK55" s="3"/>
      <c r="DL55" s="3"/>
      <c r="DM55" s="3"/>
      <c r="DN55" s="3"/>
      <c r="DO55" s="3"/>
    </row>
    <row r="56" spans="2:119" ht="13.8">
      <c r="AA56" s="343" t="s">
        <v>1233</v>
      </c>
      <c r="AB56" s="354">
        <f t="shared" si="194"/>
        <v>18203</v>
      </c>
      <c r="AC56" s="355">
        <v>18536</v>
      </c>
      <c r="AD56" s="356">
        <v>3</v>
      </c>
      <c r="AE56" s="268">
        <f t="shared" si="195"/>
        <v>0</v>
      </c>
      <c r="AF56" s="128"/>
      <c r="AG56" s="357"/>
      <c r="AH56" s="122"/>
      <c r="AI56" s="122"/>
      <c r="AJ56" s="197"/>
      <c r="AK56" s="171"/>
      <c r="AL56" s="122"/>
      <c r="AM56" s="122"/>
      <c r="AN56" s="293" t="s">
        <v>1357</v>
      </c>
      <c r="AO56" s="293" t="s">
        <v>1357</v>
      </c>
      <c r="AP56" s="148" t="s">
        <v>1357</v>
      </c>
      <c r="AQ56" s="148" t="s">
        <v>1357</v>
      </c>
      <c r="AR56" s="148" t="s">
        <v>1357</v>
      </c>
      <c r="AS56" s="3" t="s">
        <v>1357</v>
      </c>
      <c r="AT56" s="3" t="s">
        <v>1357</v>
      </c>
      <c r="AU56" s="3" t="s">
        <v>1357</v>
      </c>
      <c r="AV56" s="3" t="s">
        <v>1357</v>
      </c>
      <c r="AW56" s="3" t="s">
        <v>1357</v>
      </c>
      <c r="AX56" s="3" t="s">
        <v>1357</v>
      </c>
      <c r="AY56" s="3" t="s">
        <v>1357</v>
      </c>
      <c r="AZ56" s="3" t="s">
        <v>1357</v>
      </c>
      <c r="BA56" s="3" t="s">
        <v>1357</v>
      </c>
      <c r="BB56" s="3" t="s">
        <v>1357</v>
      </c>
      <c r="BC56" s="121" t="s">
        <v>1357</v>
      </c>
      <c r="BD56" s="121" t="s">
        <v>1357</v>
      </c>
      <c r="BE56" s="121" t="s">
        <v>1357</v>
      </c>
      <c r="BF56" s="121" t="s">
        <v>1357</v>
      </c>
      <c r="BG56" s="121" t="s">
        <v>1357</v>
      </c>
      <c r="BH56" s="121" t="s">
        <v>1357</v>
      </c>
      <c r="BI56" s="294" t="s">
        <v>1357</v>
      </c>
      <c r="BJ56" s="121" t="s">
        <v>1357</v>
      </c>
      <c r="BK56" s="121" t="s">
        <v>1357</v>
      </c>
      <c r="BL56" s="121" t="s">
        <v>1357</v>
      </c>
      <c r="BM56" s="295" t="s">
        <v>1357</v>
      </c>
      <c r="BN56" s="295" t="s">
        <v>1357</v>
      </c>
      <c r="BO56" s="295" t="s">
        <v>1357</v>
      </c>
      <c r="BP56" s="295" t="s">
        <v>1357</v>
      </c>
      <c r="BQ56" s="295" t="s">
        <v>1357</v>
      </c>
      <c r="BR56" s="295" t="s">
        <v>1357</v>
      </c>
      <c r="BS56" s="295" t="s">
        <v>1357</v>
      </c>
      <c r="BT56" s="295" t="s">
        <v>1357</v>
      </c>
      <c r="BU56" s="295" t="s">
        <v>1357</v>
      </c>
      <c r="BV56" s="295" t="s">
        <v>1357</v>
      </c>
      <c r="BW56" s="295" t="s">
        <v>1357</v>
      </c>
      <c r="BX56" s="295" t="s">
        <v>1357</v>
      </c>
      <c r="BY56" s="295" t="s">
        <v>1357</v>
      </c>
      <c r="BZ56" s="295" t="s">
        <v>1357</v>
      </c>
      <c r="CA56" s="295" t="s">
        <v>1357</v>
      </c>
      <c r="CB56" s="295" t="s">
        <v>1357</v>
      </c>
      <c r="CC56" s="295" t="s">
        <v>1357</v>
      </c>
      <c r="CD56" s="178"/>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3"/>
      <c r="DH56" s="3"/>
      <c r="DI56" s="3"/>
      <c r="DJ56" s="3"/>
      <c r="DK56" s="3"/>
      <c r="DL56" s="3"/>
      <c r="DM56" s="3"/>
      <c r="DN56" s="3"/>
      <c r="DO56" s="3"/>
    </row>
    <row r="57" spans="2:119" ht="13.8">
      <c r="AA57" s="343" t="s">
        <v>1234</v>
      </c>
      <c r="AB57" s="354">
        <f t="shared" si="194"/>
        <v>18537</v>
      </c>
      <c r="AC57" s="355">
        <v>18809</v>
      </c>
      <c r="AD57" s="356">
        <v>6</v>
      </c>
      <c r="AE57" s="268">
        <f t="shared" si="195"/>
        <v>0</v>
      </c>
      <c r="AF57" s="128"/>
      <c r="AG57" s="357"/>
      <c r="AH57" s="122"/>
      <c r="AI57" s="122"/>
      <c r="AJ57" s="197"/>
      <c r="AK57" s="171" t="s">
        <v>715</v>
      </c>
      <c r="AL57" s="122"/>
      <c r="AM57" s="359"/>
      <c r="AN57" s="300">
        <f t="shared" ref="AN57:AW57" si="215">AN29</f>
        <v>2.6651231066002534E-2</v>
      </c>
      <c r="AO57" s="299">
        <f t="shared" si="215"/>
        <v>3.7659730819599391E-2</v>
      </c>
      <c r="AP57" s="299">
        <f t="shared" si="215"/>
        <v>4.1433788213758316E-2</v>
      </c>
      <c r="AQ57" s="299">
        <f t="shared" si="215"/>
        <v>4.1022225148983571E-2</v>
      </c>
      <c r="AR57" s="299">
        <f t="shared" si="215"/>
        <v>3.2974624821844323E-2</v>
      </c>
      <c r="AS57" s="300">
        <f t="shared" si="215"/>
        <v>1.741105519772157E-2</v>
      </c>
      <c r="AT57" s="300">
        <f t="shared" si="215"/>
        <v>1.0559160160651171E-2</v>
      </c>
      <c r="AU57" s="300">
        <f t="shared" si="215"/>
        <v>1.0162187059377326E-2</v>
      </c>
      <c r="AV57" s="300">
        <f t="shared" si="215"/>
        <v>1.7668932912550117E-2</v>
      </c>
      <c r="AW57" s="300">
        <f t="shared" si="215"/>
        <v>2.5444356029305171E-2</v>
      </c>
      <c r="AX57" s="300">
        <f t="shared" ref="AX57:BL57" si="216">AX29</f>
        <v>2.4641313377188334E-2</v>
      </c>
      <c r="AY57" s="300">
        <f t="shared" si="216"/>
        <v>2.1741447391596669E-2</v>
      </c>
      <c r="AZ57" s="300">
        <f t="shared" si="216"/>
        <v>2.5437233887533495E-2</v>
      </c>
      <c r="BA57" s="300">
        <f t="shared" si="216"/>
        <v>1.3861492515345297E-2</v>
      </c>
      <c r="BB57" s="300">
        <f t="shared" si="216"/>
        <v>1.3694652802078267E-2</v>
      </c>
      <c r="BC57" s="301">
        <f t="shared" si="216"/>
        <v>1.2383656557784395E-2</v>
      </c>
      <c r="BD57" s="301">
        <f t="shared" si="216"/>
        <v>1.3646416148230811E-2</v>
      </c>
      <c r="BE57" s="301">
        <f t="shared" si="216"/>
        <v>1.451037729467175E-2</v>
      </c>
      <c r="BF57" s="301">
        <f t="shared" si="216"/>
        <v>1.6186984318659059E-2</v>
      </c>
      <c r="BG57" s="301">
        <f t="shared" si="216"/>
        <v>2.056297127094453E-2</v>
      </c>
      <c r="BH57" s="301">
        <f t="shared" si="216"/>
        <v>2.2436713595748392E-2</v>
      </c>
      <c r="BI57" s="302">
        <f t="shared" si="216"/>
        <v>2.1004539684301715E-2</v>
      </c>
      <c r="BJ57" s="301">
        <f t="shared" si="216"/>
        <v>2.4462787806639907E-2</v>
      </c>
      <c r="BK57" s="301">
        <f t="shared" si="216"/>
        <v>5.0900385505608714E-2</v>
      </c>
      <c r="BL57" s="301">
        <f t="shared" si="216"/>
        <v>6.2614622044458779E-2</v>
      </c>
      <c r="BM57" s="303">
        <f t="shared" ref="BM57:CC57" si="217">BM29</f>
        <v>6.2614622044458779E-2</v>
      </c>
      <c r="BN57" s="303">
        <f t="shared" si="217"/>
        <v>6.2614622044458779E-2</v>
      </c>
      <c r="BO57" s="303">
        <f t="shared" si="217"/>
        <v>6.2614622044458779E-2</v>
      </c>
      <c r="BP57" s="303">
        <f t="shared" si="217"/>
        <v>6.2614622044458779E-2</v>
      </c>
      <c r="BQ57" s="303">
        <f t="shared" si="217"/>
        <v>6.2614622044458779E-2</v>
      </c>
      <c r="BR57" s="303">
        <f t="shared" si="217"/>
        <v>6.2614622044458779E-2</v>
      </c>
      <c r="BS57" s="303">
        <f t="shared" si="217"/>
        <v>6.2614622044458779E-2</v>
      </c>
      <c r="BT57" s="303">
        <f t="shared" si="217"/>
        <v>6.2614622044458779E-2</v>
      </c>
      <c r="BU57" s="303">
        <f t="shared" si="217"/>
        <v>6.2614622044458779E-2</v>
      </c>
      <c r="BV57" s="303">
        <f t="shared" si="217"/>
        <v>6.2614622044458779E-2</v>
      </c>
      <c r="BW57" s="303">
        <f t="shared" si="217"/>
        <v>6.2614622044458779E-2</v>
      </c>
      <c r="BX57" s="303">
        <f t="shared" si="217"/>
        <v>6.2614622044458779E-2</v>
      </c>
      <c r="BY57" s="303">
        <f t="shared" si="217"/>
        <v>6.2614622044458779E-2</v>
      </c>
      <c r="BZ57" s="303">
        <f t="shared" si="217"/>
        <v>6.2614622044458779E-2</v>
      </c>
      <c r="CA57" s="303">
        <f t="shared" si="217"/>
        <v>6.2614622044458779E-2</v>
      </c>
      <c r="CB57" s="303">
        <f t="shared" si="217"/>
        <v>6.2614622044458779E-2</v>
      </c>
      <c r="CC57" s="303">
        <f t="shared" si="217"/>
        <v>6.2614622044458779E-2</v>
      </c>
      <c r="CD57" s="178"/>
      <c r="CE57" s="122"/>
      <c r="CF57" s="122"/>
      <c r="CG57" s="122"/>
      <c r="CH57" s="122"/>
      <c r="CI57" s="122"/>
      <c r="CJ57" s="122"/>
      <c r="CK57" s="122"/>
      <c r="CL57" s="122"/>
      <c r="CM57" s="122"/>
      <c r="CN57" s="122"/>
      <c r="CO57" s="122"/>
      <c r="CP57" s="122"/>
      <c r="CQ57" s="122"/>
      <c r="CR57" s="122"/>
      <c r="CS57" s="122"/>
      <c r="CT57" s="122"/>
      <c r="CU57" s="122"/>
      <c r="CV57" s="122"/>
      <c r="CW57" s="122"/>
      <c r="CX57" s="122"/>
      <c r="CY57" s="122"/>
      <c r="CZ57" s="122"/>
      <c r="DA57" s="122"/>
      <c r="DB57" s="122"/>
      <c r="DC57" s="122"/>
      <c r="DD57" s="122"/>
      <c r="DE57" s="122"/>
      <c r="DF57" s="122"/>
      <c r="DG57" s="3"/>
      <c r="DH57" s="3"/>
      <c r="DI57" s="3"/>
      <c r="DJ57" s="3"/>
      <c r="DK57" s="3"/>
      <c r="DL57" s="3"/>
      <c r="DM57" s="3"/>
      <c r="DN57" s="3"/>
      <c r="DO57" s="3"/>
    </row>
    <row r="58" spans="2:119" ht="13.8">
      <c r="AA58" s="343" t="s">
        <v>1235</v>
      </c>
      <c r="AB58" s="354">
        <f t="shared" si="194"/>
        <v>18810</v>
      </c>
      <c r="AC58" s="355">
        <v>19084</v>
      </c>
      <c r="AD58" s="356">
        <v>9</v>
      </c>
      <c r="AE58" s="268">
        <f t="shared" si="195"/>
        <v>0</v>
      </c>
      <c r="AF58" s="128"/>
      <c r="AG58" s="357"/>
      <c r="AH58" s="122"/>
      <c r="AI58" s="122"/>
      <c r="AJ58" s="197"/>
      <c r="AK58" s="171" t="s">
        <v>716</v>
      </c>
      <c r="AL58" s="122"/>
      <c r="AM58" s="359"/>
      <c r="AN58" s="309">
        <f t="shared" ref="AN58:AW58" si="218">AN30</f>
        <v>5.4500009839908214E-2</v>
      </c>
      <c r="AO58" s="308">
        <f t="shared" si="218"/>
        <v>4.7799991598603153E-2</v>
      </c>
      <c r="AP58" s="308">
        <f t="shared" si="218"/>
        <v>4.6599997461220122E-2</v>
      </c>
      <c r="AQ58" s="308">
        <f t="shared" si="218"/>
        <v>4.5000007490993976E-2</v>
      </c>
      <c r="AR58" s="308">
        <f t="shared" si="218"/>
        <v>3.9300011835601056E-2</v>
      </c>
      <c r="AS58" s="309">
        <f t="shared" si="218"/>
        <v>3.6156695917221038E-2</v>
      </c>
      <c r="AT58" s="309">
        <f t="shared" si="218"/>
        <v>3.8235620751875921E-2</v>
      </c>
      <c r="AU58" s="309">
        <f t="shared" si="218"/>
        <v>4.410003903757409E-2</v>
      </c>
      <c r="AV58" s="309">
        <f t="shared" si="218"/>
        <v>4.2200028760331243E-2</v>
      </c>
      <c r="AW58" s="309">
        <f t="shared" si="218"/>
        <v>3.8900033450578686E-2</v>
      </c>
      <c r="AX58" s="309">
        <f t="shared" ref="AX58:BL58" si="219">AX30</f>
        <v>3.1000007537453245E-2</v>
      </c>
      <c r="AY58" s="309">
        <f t="shared" si="219"/>
        <v>2.7100009653499013E-2</v>
      </c>
      <c r="AZ58" s="309">
        <f t="shared" si="219"/>
        <v>2.2300050192195053E-2</v>
      </c>
      <c r="BA58" s="309">
        <f t="shared" si="219"/>
        <v>2.5299957325744638E-2</v>
      </c>
      <c r="BB58" s="309">
        <f t="shared" si="219"/>
        <v>1.5399960174683036E-2</v>
      </c>
      <c r="BC58" s="310">
        <f t="shared" si="219"/>
        <v>1.1100034333807018E-2</v>
      </c>
      <c r="BD58" s="310">
        <f t="shared" si="219"/>
        <v>7.1000003200292205E-3</v>
      </c>
      <c r="BE58" s="310">
        <f t="shared" si="219"/>
        <v>9.1000155016305317E-3</v>
      </c>
      <c r="BF58" s="310">
        <f t="shared" si="219"/>
        <v>8.6000335029261521E-3</v>
      </c>
      <c r="BG58" s="310">
        <f t="shared" si="219"/>
        <v>1.0400554570129117E-3</v>
      </c>
      <c r="BH58" s="310">
        <f t="shared" si="219"/>
        <v>-2.1600186074329786E-3</v>
      </c>
      <c r="BI58" s="311">
        <f t="shared" si="219"/>
        <v>8.7995469739587939E-4</v>
      </c>
      <c r="BJ58" s="310">
        <f t="shared" si="219"/>
        <v>2.3329968858514682E-2</v>
      </c>
      <c r="BK58" s="310">
        <f t="shared" si="219"/>
        <v>3.0590005328907655E-2</v>
      </c>
      <c r="BL58" s="310">
        <f t="shared" si="219"/>
        <v>2.6869942060977925E-2</v>
      </c>
      <c r="BM58" s="312">
        <f t="shared" ref="BM58:CC58" si="220">BM30</f>
        <v>2.6869942060977925E-2</v>
      </c>
      <c r="BN58" s="312">
        <f t="shared" si="220"/>
        <v>2.6869942060977925E-2</v>
      </c>
      <c r="BO58" s="312">
        <f t="shared" si="220"/>
        <v>2.6869942060977925E-2</v>
      </c>
      <c r="BP58" s="312">
        <f t="shared" si="220"/>
        <v>2.6869942060977925E-2</v>
      </c>
      <c r="BQ58" s="312">
        <f t="shared" si="220"/>
        <v>2.6869942060977925E-2</v>
      </c>
      <c r="BR58" s="312">
        <f t="shared" si="220"/>
        <v>2.6869942060977925E-2</v>
      </c>
      <c r="BS58" s="312">
        <f t="shared" si="220"/>
        <v>2.6869942060977925E-2</v>
      </c>
      <c r="BT58" s="312">
        <f t="shared" si="220"/>
        <v>2.6869942060977925E-2</v>
      </c>
      <c r="BU58" s="312">
        <f t="shared" si="220"/>
        <v>2.6869942060977925E-2</v>
      </c>
      <c r="BV58" s="312">
        <f t="shared" si="220"/>
        <v>2.6869942060977925E-2</v>
      </c>
      <c r="BW58" s="312">
        <f t="shared" si="220"/>
        <v>2.6869942060977925E-2</v>
      </c>
      <c r="BX58" s="312">
        <f t="shared" si="220"/>
        <v>2.6869942060977925E-2</v>
      </c>
      <c r="BY58" s="312">
        <f t="shared" si="220"/>
        <v>2.6869942060977925E-2</v>
      </c>
      <c r="BZ58" s="312">
        <f t="shared" si="220"/>
        <v>2.6869942060977925E-2</v>
      </c>
      <c r="CA58" s="312">
        <f t="shared" si="220"/>
        <v>2.6869942060977925E-2</v>
      </c>
      <c r="CB58" s="312">
        <f t="shared" si="220"/>
        <v>2.6869942060977925E-2</v>
      </c>
      <c r="CC58" s="312">
        <f t="shared" si="220"/>
        <v>2.6869942060977925E-2</v>
      </c>
      <c r="CD58" s="178"/>
      <c r="CE58" s="122"/>
      <c r="CF58" s="122"/>
      <c r="CG58" s="122"/>
      <c r="CH58" s="122"/>
      <c r="CI58" s="122"/>
      <c r="CJ58" s="122"/>
      <c r="CK58" s="122"/>
      <c r="CL58" s="122"/>
      <c r="CM58" s="122"/>
      <c r="CN58" s="122"/>
      <c r="CO58" s="122"/>
      <c r="CP58" s="122"/>
      <c r="CQ58" s="122"/>
      <c r="CR58" s="122"/>
      <c r="CS58" s="122"/>
      <c r="CT58" s="122"/>
      <c r="CU58" s="122"/>
      <c r="CV58" s="122"/>
      <c r="CW58" s="122"/>
      <c r="CX58" s="122"/>
      <c r="CY58" s="122"/>
      <c r="CZ58" s="122"/>
      <c r="DA58" s="122"/>
      <c r="DB58" s="122"/>
      <c r="DC58" s="122"/>
      <c r="DD58" s="122"/>
      <c r="DE58" s="122"/>
      <c r="DF58" s="122"/>
      <c r="DG58" s="3"/>
      <c r="DH58" s="3"/>
      <c r="DI58" s="3"/>
      <c r="DJ58" s="3"/>
      <c r="DK58" s="3"/>
      <c r="DL58" s="3"/>
      <c r="DM58" s="3"/>
      <c r="DN58" s="3"/>
      <c r="DO58" s="3"/>
    </row>
    <row r="59" spans="2:119" ht="13.8">
      <c r="AA59" s="343" t="s">
        <v>1236</v>
      </c>
      <c r="AB59" s="354">
        <f t="shared" si="194"/>
        <v>19085</v>
      </c>
      <c r="AC59" s="355">
        <v>19359</v>
      </c>
      <c r="AD59" s="356">
        <v>12</v>
      </c>
      <c r="AE59" s="268">
        <f t="shared" si="195"/>
        <v>0</v>
      </c>
      <c r="AF59" s="128"/>
      <c r="AG59" s="357"/>
      <c r="AH59" s="122"/>
      <c r="AI59" s="122"/>
      <c r="AJ59" s="197"/>
      <c r="AK59" s="171" t="s">
        <v>717</v>
      </c>
      <c r="AL59" s="122"/>
      <c r="AM59" s="360"/>
      <c r="AN59" s="309">
        <f t="shared" ref="AN59:AW59" si="221">AN31</f>
        <v>0.214</v>
      </c>
      <c r="AO59" s="308">
        <f t="shared" si="221"/>
        <v>0.214</v>
      </c>
      <c r="AP59" s="308">
        <f t="shared" si="221"/>
        <v>0.214</v>
      </c>
      <c r="AQ59" s="308">
        <f t="shared" si="221"/>
        <v>0.214</v>
      </c>
      <c r="AR59" s="308">
        <f t="shared" si="221"/>
        <v>0.214</v>
      </c>
      <c r="AS59" s="309">
        <f t="shared" si="221"/>
        <v>0.214</v>
      </c>
      <c r="AT59" s="309">
        <f t="shared" si="221"/>
        <v>0.214</v>
      </c>
      <c r="AU59" s="309">
        <f t="shared" si="221"/>
        <v>0.214</v>
      </c>
      <c r="AV59" s="309">
        <f t="shared" si="221"/>
        <v>0.214</v>
      </c>
      <c r="AW59" s="309">
        <f t="shared" si="221"/>
        <v>0.214</v>
      </c>
      <c r="AX59" s="309">
        <f t="shared" ref="AX59:BL59" si="222">AX31</f>
        <v>0.214</v>
      </c>
      <c r="AY59" s="309">
        <f t="shared" si="222"/>
        <v>0.214</v>
      </c>
      <c r="AZ59" s="309">
        <f t="shared" si="222"/>
        <v>0.214</v>
      </c>
      <c r="BA59" s="309">
        <f t="shared" si="222"/>
        <v>0.214</v>
      </c>
      <c r="BB59" s="309">
        <f t="shared" si="222"/>
        <v>0.214</v>
      </c>
      <c r="BC59" s="310">
        <f t="shared" si="222"/>
        <v>0.214</v>
      </c>
      <c r="BD59" s="310">
        <f t="shared" si="222"/>
        <v>0.214</v>
      </c>
      <c r="BE59" s="310">
        <f t="shared" si="222"/>
        <v>0.214</v>
      </c>
      <c r="BF59" s="310">
        <f t="shared" si="222"/>
        <v>0.214</v>
      </c>
      <c r="BG59" s="310">
        <f t="shared" si="222"/>
        <v>0.214</v>
      </c>
      <c r="BH59" s="310">
        <f t="shared" si="222"/>
        <v>0.214</v>
      </c>
      <c r="BI59" s="311">
        <f t="shared" si="222"/>
        <v>0.214</v>
      </c>
      <c r="BJ59" s="310">
        <f t="shared" si="222"/>
        <v>0.214</v>
      </c>
      <c r="BK59" s="310">
        <f t="shared" si="222"/>
        <v>0.214</v>
      </c>
      <c r="BL59" s="310">
        <f t="shared" si="222"/>
        <v>0.214</v>
      </c>
      <c r="BM59" s="312">
        <f t="shared" ref="BM59:CC59" si="223">BM31</f>
        <v>0.214</v>
      </c>
      <c r="BN59" s="312">
        <f t="shared" si="223"/>
        <v>0.214</v>
      </c>
      <c r="BO59" s="312">
        <f t="shared" si="223"/>
        <v>0.214</v>
      </c>
      <c r="BP59" s="312">
        <f t="shared" si="223"/>
        <v>0.214</v>
      </c>
      <c r="BQ59" s="312">
        <f t="shared" si="223"/>
        <v>0.214</v>
      </c>
      <c r="BR59" s="312">
        <f t="shared" si="223"/>
        <v>0.214</v>
      </c>
      <c r="BS59" s="312">
        <f t="shared" si="223"/>
        <v>0.214</v>
      </c>
      <c r="BT59" s="312">
        <f t="shared" si="223"/>
        <v>0.214</v>
      </c>
      <c r="BU59" s="312">
        <f t="shared" si="223"/>
        <v>0.214</v>
      </c>
      <c r="BV59" s="312">
        <f t="shared" si="223"/>
        <v>0.214</v>
      </c>
      <c r="BW59" s="312">
        <f t="shared" si="223"/>
        <v>0.214</v>
      </c>
      <c r="BX59" s="312">
        <f t="shared" si="223"/>
        <v>0.214</v>
      </c>
      <c r="BY59" s="312">
        <f t="shared" si="223"/>
        <v>0.214</v>
      </c>
      <c r="BZ59" s="312">
        <f t="shared" si="223"/>
        <v>0.214</v>
      </c>
      <c r="CA59" s="312">
        <f t="shared" si="223"/>
        <v>0.214</v>
      </c>
      <c r="CB59" s="312">
        <f t="shared" si="223"/>
        <v>0.214</v>
      </c>
      <c r="CC59" s="312">
        <f t="shared" si="223"/>
        <v>0.214</v>
      </c>
      <c r="CD59" s="178"/>
      <c r="CE59" s="122"/>
      <c r="CF59" s="122"/>
      <c r="CG59" s="122"/>
      <c r="CH59" s="122"/>
      <c r="CI59" s="122"/>
      <c r="CJ59" s="122"/>
      <c r="CK59" s="122"/>
      <c r="CL59" s="122"/>
      <c r="CM59" s="122"/>
      <c r="CN59" s="122"/>
      <c r="CO59" s="122"/>
      <c r="CP59" s="122"/>
      <c r="CQ59" s="122"/>
      <c r="CR59" s="122"/>
      <c r="CS59" s="122"/>
      <c r="CT59" s="122"/>
      <c r="CU59" s="122"/>
      <c r="CV59" s="122"/>
      <c r="CW59" s="122"/>
      <c r="CX59" s="122"/>
      <c r="CY59" s="122"/>
      <c r="CZ59" s="122"/>
      <c r="DA59" s="122"/>
      <c r="DB59" s="122"/>
      <c r="DC59" s="122"/>
      <c r="DD59" s="122"/>
      <c r="DE59" s="122"/>
      <c r="DF59" s="122"/>
      <c r="DG59" s="3"/>
      <c r="DH59" s="3"/>
      <c r="DI59" s="3"/>
      <c r="DJ59" s="3"/>
      <c r="DK59" s="3"/>
      <c r="DL59" s="3"/>
      <c r="DM59" s="3"/>
      <c r="DN59" s="3"/>
      <c r="DO59" s="3"/>
    </row>
    <row r="60" spans="2:119" ht="15.6">
      <c r="AA60" s="343" t="s">
        <v>1237</v>
      </c>
      <c r="AB60" s="354">
        <f t="shared" si="194"/>
        <v>19360</v>
      </c>
      <c r="AC60" s="355">
        <v>20332</v>
      </c>
      <c r="AD60" s="356">
        <v>16</v>
      </c>
      <c r="AE60" s="268">
        <f t="shared" si="195"/>
        <v>0</v>
      </c>
      <c r="AF60" s="128"/>
      <c r="AG60" s="357"/>
      <c r="AH60" s="122"/>
      <c r="AI60" s="122"/>
      <c r="AJ60" s="197"/>
      <c r="AK60" s="171" t="s">
        <v>718</v>
      </c>
      <c r="AL60" s="122"/>
      <c r="AM60" s="360"/>
      <c r="AN60" s="309">
        <f t="shared" ref="AN60:AW60" si="224">AN32</f>
        <v>1.4E-2</v>
      </c>
      <c r="AO60" s="308">
        <f t="shared" si="224"/>
        <v>1.4E-2</v>
      </c>
      <c r="AP60" s="308">
        <f t="shared" si="224"/>
        <v>1.4E-2</v>
      </c>
      <c r="AQ60" s="308">
        <f t="shared" si="224"/>
        <v>1.4E-2</v>
      </c>
      <c r="AR60" s="308">
        <f t="shared" si="224"/>
        <v>1.4E-2</v>
      </c>
      <c r="AS60" s="309">
        <f t="shared" si="224"/>
        <v>1.4E-2</v>
      </c>
      <c r="AT60" s="309">
        <f t="shared" si="224"/>
        <v>1.4E-2</v>
      </c>
      <c r="AU60" s="309">
        <f t="shared" si="224"/>
        <v>1.4E-2</v>
      </c>
      <c r="AV60" s="309">
        <f t="shared" si="224"/>
        <v>1.4E-2</v>
      </c>
      <c r="AW60" s="309">
        <f t="shared" si="224"/>
        <v>1.4E-2</v>
      </c>
      <c r="AX60" s="309">
        <f t="shared" ref="AX60:BL60" si="225">AX32</f>
        <v>1.4E-2</v>
      </c>
      <c r="AY60" s="309">
        <f t="shared" si="225"/>
        <v>1.4E-2</v>
      </c>
      <c r="AZ60" s="309">
        <f t="shared" si="225"/>
        <v>1.4E-2</v>
      </c>
      <c r="BA60" s="309">
        <f t="shared" si="225"/>
        <v>1.4E-2</v>
      </c>
      <c r="BB60" s="309">
        <f t="shared" si="225"/>
        <v>1.4E-2</v>
      </c>
      <c r="BC60" s="310">
        <f t="shared" si="225"/>
        <v>1.4E-2</v>
      </c>
      <c r="BD60" s="310">
        <f t="shared" si="225"/>
        <v>1.4E-2</v>
      </c>
      <c r="BE60" s="310">
        <f t="shared" si="225"/>
        <v>1.4E-2</v>
      </c>
      <c r="BF60" s="310">
        <f t="shared" si="225"/>
        <v>1.4E-2</v>
      </c>
      <c r="BG60" s="310">
        <f t="shared" si="225"/>
        <v>1.4E-2</v>
      </c>
      <c r="BH60" s="310">
        <f t="shared" si="225"/>
        <v>1.4E-2</v>
      </c>
      <c r="BI60" s="311">
        <f t="shared" si="225"/>
        <v>1.4E-2</v>
      </c>
      <c r="BJ60" s="310">
        <f t="shared" si="225"/>
        <v>1.4E-2</v>
      </c>
      <c r="BK60" s="310">
        <f t="shared" si="225"/>
        <v>1.4E-2</v>
      </c>
      <c r="BL60" s="310">
        <f t="shared" si="225"/>
        <v>1.4E-2</v>
      </c>
      <c r="BM60" s="312">
        <f t="shared" ref="BM60:CC60" si="226">BM32</f>
        <v>1.4E-2</v>
      </c>
      <c r="BN60" s="312">
        <f t="shared" si="226"/>
        <v>1.4E-2</v>
      </c>
      <c r="BO60" s="312">
        <f t="shared" si="226"/>
        <v>1.4E-2</v>
      </c>
      <c r="BP60" s="312">
        <f t="shared" si="226"/>
        <v>1.4E-2</v>
      </c>
      <c r="BQ60" s="312">
        <f t="shared" si="226"/>
        <v>1.4E-2</v>
      </c>
      <c r="BR60" s="312">
        <f t="shared" si="226"/>
        <v>1.4E-2</v>
      </c>
      <c r="BS60" s="312">
        <f t="shared" si="226"/>
        <v>1.4E-2</v>
      </c>
      <c r="BT60" s="312">
        <f t="shared" si="226"/>
        <v>1.4E-2</v>
      </c>
      <c r="BU60" s="312">
        <f t="shared" si="226"/>
        <v>1.4E-2</v>
      </c>
      <c r="BV60" s="312">
        <f t="shared" si="226"/>
        <v>1.4E-2</v>
      </c>
      <c r="BW60" s="312">
        <f t="shared" si="226"/>
        <v>1.4E-2</v>
      </c>
      <c r="BX60" s="312">
        <f t="shared" si="226"/>
        <v>1.4E-2</v>
      </c>
      <c r="BY60" s="312">
        <f t="shared" si="226"/>
        <v>1.4E-2</v>
      </c>
      <c r="BZ60" s="312">
        <f t="shared" si="226"/>
        <v>1.4E-2</v>
      </c>
      <c r="CA60" s="312">
        <f t="shared" si="226"/>
        <v>1.4E-2</v>
      </c>
      <c r="CB60" s="312">
        <f t="shared" si="226"/>
        <v>1.4E-2</v>
      </c>
      <c r="CC60" s="312">
        <f t="shared" si="226"/>
        <v>1.4E-2</v>
      </c>
      <c r="CD60" s="178"/>
      <c r="CE60" s="122"/>
      <c r="CF60" s="122"/>
      <c r="CG60" s="122"/>
      <c r="CH60" s="122"/>
      <c r="CI60" s="122"/>
      <c r="CJ60" s="122"/>
      <c r="CK60" s="122"/>
      <c r="CL60" s="122"/>
      <c r="CM60" s="122"/>
      <c r="CN60" s="122"/>
      <c r="CO60" s="122"/>
      <c r="CP60" s="122"/>
      <c r="CQ60" s="122"/>
      <c r="CR60" s="122"/>
      <c r="CS60" s="122"/>
      <c r="CT60" s="122"/>
      <c r="CU60" s="122"/>
      <c r="CV60" s="122"/>
      <c r="CW60" s="122"/>
      <c r="CX60" s="122"/>
      <c r="CY60" s="122"/>
      <c r="CZ60" s="122"/>
      <c r="DA60" s="122"/>
      <c r="DB60" s="122"/>
      <c r="DC60" s="122"/>
      <c r="DD60" s="122"/>
      <c r="DE60" s="122"/>
      <c r="DF60" s="122"/>
      <c r="DG60" s="3"/>
      <c r="DH60" s="3"/>
      <c r="DI60" s="3"/>
      <c r="DJ60" s="3"/>
      <c r="DK60" s="3"/>
      <c r="DL60" s="3"/>
      <c r="DM60" s="3"/>
      <c r="DN60" s="3"/>
      <c r="DO60" s="3"/>
    </row>
    <row r="61" spans="2:119" ht="13.8">
      <c r="AA61" s="343" t="s">
        <v>1238</v>
      </c>
      <c r="AB61" s="354">
        <f t="shared" si="194"/>
        <v>20333</v>
      </c>
      <c r="AC61" s="355">
        <v>20606</v>
      </c>
      <c r="AD61" s="356">
        <v>19</v>
      </c>
      <c r="AE61" s="268">
        <f t="shared" si="195"/>
        <v>0</v>
      </c>
      <c r="AF61" s="128"/>
      <c r="AG61" s="357"/>
      <c r="AH61" s="122"/>
      <c r="AI61" s="122"/>
      <c r="AJ61" s="197"/>
      <c r="AK61" s="171" t="s">
        <v>719</v>
      </c>
      <c r="AL61" s="122"/>
      <c r="AM61" s="361"/>
      <c r="AN61" s="338">
        <v>0.22</v>
      </c>
      <c r="AO61" s="308">
        <f t="shared" ref="AO61:AW61" si="227">AN61</f>
        <v>0.22</v>
      </c>
      <c r="AP61" s="308">
        <f t="shared" si="227"/>
        <v>0.22</v>
      </c>
      <c r="AQ61" s="308">
        <f t="shared" si="227"/>
        <v>0.22</v>
      </c>
      <c r="AR61" s="308">
        <f t="shared" si="227"/>
        <v>0.22</v>
      </c>
      <c r="AS61" s="309">
        <f t="shared" si="227"/>
        <v>0.22</v>
      </c>
      <c r="AT61" s="309">
        <f t="shared" si="227"/>
        <v>0.22</v>
      </c>
      <c r="AU61" s="309">
        <f t="shared" si="227"/>
        <v>0.22</v>
      </c>
      <c r="AV61" s="309">
        <f t="shared" si="227"/>
        <v>0.22</v>
      </c>
      <c r="AW61" s="309">
        <f t="shared" si="227"/>
        <v>0.22</v>
      </c>
      <c r="AX61" s="309">
        <f t="shared" ref="AX61:BL61" si="228">AW61</f>
        <v>0.22</v>
      </c>
      <c r="AY61" s="309">
        <f t="shared" si="228"/>
        <v>0.22</v>
      </c>
      <c r="AZ61" s="309">
        <f t="shared" si="228"/>
        <v>0.22</v>
      </c>
      <c r="BA61" s="309">
        <f t="shared" si="228"/>
        <v>0.22</v>
      </c>
      <c r="BB61" s="309">
        <f t="shared" si="228"/>
        <v>0.22</v>
      </c>
      <c r="BC61" s="310">
        <f t="shared" si="228"/>
        <v>0.22</v>
      </c>
      <c r="BD61" s="310">
        <f t="shared" si="228"/>
        <v>0.22</v>
      </c>
      <c r="BE61" s="310">
        <f t="shared" si="228"/>
        <v>0.22</v>
      </c>
      <c r="BF61" s="310">
        <f t="shared" si="228"/>
        <v>0.22</v>
      </c>
      <c r="BG61" s="310">
        <f t="shared" si="228"/>
        <v>0.22</v>
      </c>
      <c r="BH61" s="310">
        <f t="shared" si="228"/>
        <v>0.22</v>
      </c>
      <c r="BI61" s="311">
        <f t="shared" si="228"/>
        <v>0.22</v>
      </c>
      <c r="BJ61" s="310">
        <f t="shared" si="228"/>
        <v>0.22</v>
      </c>
      <c r="BK61" s="310">
        <f t="shared" si="228"/>
        <v>0.22</v>
      </c>
      <c r="BL61" s="310">
        <f t="shared" si="228"/>
        <v>0.22</v>
      </c>
      <c r="BM61" s="312">
        <f t="shared" ref="BM61" si="229">BL61</f>
        <v>0.22</v>
      </c>
      <c r="BN61" s="312">
        <f t="shared" ref="BN61" si="230">BM61</f>
        <v>0.22</v>
      </c>
      <c r="BO61" s="312">
        <f t="shared" ref="BO61" si="231">BN61</f>
        <v>0.22</v>
      </c>
      <c r="BP61" s="312">
        <f t="shared" ref="BP61" si="232">BO61</f>
        <v>0.22</v>
      </c>
      <c r="BQ61" s="312">
        <f t="shared" ref="BQ61" si="233">BP61</f>
        <v>0.22</v>
      </c>
      <c r="BR61" s="312">
        <f t="shared" ref="BR61" si="234">BQ61</f>
        <v>0.22</v>
      </c>
      <c r="BS61" s="312">
        <f t="shared" ref="BS61" si="235">BR61</f>
        <v>0.22</v>
      </c>
      <c r="BT61" s="312">
        <f t="shared" ref="BT61" si="236">BS61</f>
        <v>0.22</v>
      </c>
      <c r="BU61" s="312">
        <f t="shared" ref="BU61" si="237">BT61</f>
        <v>0.22</v>
      </c>
      <c r="BV61" s="312">
        <f t="shared" ref="BV61" si="238">BU61</f>
        <v>0.22</v>
      </c>
      <c r="BW61" s="312">
        <f t="shared" ref="BW61" si="239">BV61</f>
        <v>0.22</v>
      </c>
      <c r="BX61" s="312">
        <f t="shared" ref="BX61" si="240">BW61</f>
        <v>0.22</v>
      </c>
      <c r="BY61" s="312">
        <f t="shared" ref="BY61" si="241">BX61</f>
        <v>0.22</v>
      </c>
      <c r="BZ61" s="312">
        <f t="shared" ref="BZ61" si="242">BY61</f>
        <v>0.22</v>
      </c>
      <c r="CA61" s="312">
        <f t="shared" ref="CA61" si="243">BZ61</f>
        <v>0.22</v>
      </c>
      <c r="CB61" s="312">
        <f t="shared" ref="CB61" si="244">CA61</f>
        <v>0.22</v>
      </c>
      <c r="CC61" s="312">
        <f t="shared" ref="CC61" si="245">CB61</f>
        <v>0.22</v>
      </c>
      <c r="CD61" s="178"/>
      <c r="CE61" s="122"/>
      <c r="CF61" s="122"/>
      <c r="CG61" s="122"/>
      <c r="CH61" s="122"/>
      <c r="CI61" s="122"/>
      <c r="CJ61" s="122"/>
      <c r="CK61" s="122"/>
      <c r="CL61" s="122"/>
      <c r="CM61" s="122"/>
      <c r="CN61" s="122"/>
      <c r="CO61" s="122"/>
      <c r="CP61" s="122"/>
      <c r="CQ61" s="122"/>
      <c r="CR61" s="122"/>
      <c r="CS61" s="122"/>
      <c r="CT61" s="122"/>
      <c r="CU61" s="122"/>
      <c r="CV61" s="122"/>
      <c r="CW61" s="122"/>
      <c r="CX61" s="122"/>
      <c r="CY61" s="122"/>
      <c r="CZ61" s="122"/>
      <c r="DA61" s="122"/>
      <c r="DB61" s="122"/>
      <c r="DC61" s="122"/>
      <c r="DD61" s="122"/>
      <c r="DE61" s="122"/>
      <c r="DF61" s="122"/>
      <c r="DG61" s="3"/>
      <c r="DH61" s="3"/>
      <c r="DI61" s="3"/>
      <c r="DJ61" s="3"/>
      <c r="DK61" s="3"/>
      <c r="DL61" s="3"/>
      <c r="DM61" s="3"/>
      <c r="DN61" s="3"/>
      <c r="DO61" s="3"/>
    </row>
    <row r="62" spans="2:119" ht="13.8">
      <c r="AA62" s="343" t="s">
        <v>1239</v>
      </c>
      <c r="AB62" s="354">
        <f t="shared" si="194"/>
        <v>20607</v>
      </c>
      <c r="AC62" s="355">
        <v>20879</v>
      </c>
      <c r="AD62" s="356">
        <v>22</v>
      </c>
      <c r="AE62" s="268">
        <f t="shared" si="195"/>
        <v>0</v>
      </c>
      <c r="AF62" s="128"/>
      <c r="AG62" s="357"/>
      <c r="AH62" s="122"/>
      <c r="AI62" s="122"/>
      <c r="AJ62" s="197"/>
      <c r="AK62" s="171" t="s">
        <v>720</v>
      </c>
      <c r="AL62" s="122"/>
      <c r="AM62" s="361"/>
      <c r="AN62" s="319">
        <f t="shared" ref="AN62:AW62" si="246">AN34</f>
        <v>0.02</v>
      </c>
      <c r="AO62" s="318">
        <f t="shared" si="246"/>
        <v>0.02</v>
      </c>
      <c r="AP62" s="318">
        <f t="shared" si="246"/>
        <v>0.02</v>
      </c>
      <c r="AQ62" s="318">
        <f t="shared" si="246"/>
        <v>0.02</v>
      </c>
      <c r="AR62" s="318">
        <f t="shared" si="246"/>
        <v>0.02</v>
      </c>
      <c r="AS62" s="319">
        <f t="shared" si="246"/>
        <v>0.02</v>
      </c>
      <c r="AT62" s="319">
        <f t="shared" si="246"/>
        <v>0.02</v>
      </c>
      <c r="AU62" s="319">
        <f t="shared" si="246"/>
        <v>0.02</v>
      </c>
      <c r="AV62" s="319">
        <f t="shared" si="246"/>
        <v>0.02</v>
      </c>
      <c r="AW62" s="319">
        <f t="shared" si="246"/>
        <v>0.02</v>
      </c>
      <c r="AX62" s="319">
        <f t="shared" ref="AX62:BL62" si="247">AX34</f>
        <v>0.02</v>
      </c>
      <c r="AY62" s="319">
        <f t="shared" si="247"/>
        <v>0.02</v>
      </c>
      <c r="AZ62" s="319">
        <f t="shared" si="247"/>
        <v>0.02</v>
      </c>
      <c r="BA62" s="319">
        <f t="shared" si="247"/>
        <v>0.02</v>
      </c>
      <c r="BB62" s="319">
        <f t="shared" si="247"/>
        <v>0.02</v>
      </c>
      <c r="BC62" s="320">
        <f t="shared" si="247"/>
        <v>0.02</v>
      </c>
      <c r="BD62" s="320">
        <f t="shared" si="247"/>
        <v>0.02</v>
      </c>
      <c r="BE62" s="320">
        <f t="shared" si="247"/>
        <v>0.02</v>
      </c>
      <c r="BF62" s="320">
        <f t="shared" si="247"/>
        <v>0.02</v>
      </c>
      <c r="BG62" s="320">
        <f t="shared" si="247"/>
        <v>0.02</v>
      </c>
      <c r="BH62" s="320">
        <f t="shared" si="247"/>
        <v>0.02</v>
      </c>
      <c r="BI62" s="321">
        <f t="shared" si="247"/>
        <v>0.02</v>
      </c>
      <c r="BJ62" s="320">
        <f t="shared" si="247"/>
        <v>0.02</v>
      </c>
      <c r="BK62" s="320">
        <f t="shared" si="247"/>
        <v>0.02</v>
      </c>
      <c r="BL62" s="320">
        <f t="shared" si="247"/>
        <v>0.02</v>
      </c>
      <c r="BM62" s="322">
        <f t="shared" ref="BM62:CC62" si="248">BM34</f>
        <v>0.02</v>
      </c>
      <c r="BN62" s="322">
        <f t="shared" si="248"/>
        <v>0.02</v>
      </c>
      <c r="BO62" s="322">
        <f t="shared" si="248"/>
        <v>0.02</v>
      </c>
      <c r="BP62" s="322">
        <f t="shared" si="248"/>
        <v>0.02</v>
      </c>
      <c r="BQ62" s="322">
        <f t="shared" si="248"/>
        <v>0.02</v>
      </c>
      <c r="BR62" s="322">
        <f t="shared" si="248"/>
        <v>0.02</v>
      </c>
      <c r="BS62" s="322">
        <f t="shared" si="248"/>
        <v>0.02</v>
      </c>
      <c r="BT62" s="322">
        <f t="shared" si="248"/>
        <v>0.02</v>
      </c>
      <c r="BU62" s="322">
        <f t="shared" si="248"/>
        <v>0.02</v>
      </c>
      <c r="BV62" s="322">
        <f t="shared" si="248"/>
        <v>0.02</v>
      </c>
      <c r="BW62" s="322">
        <f t="shared" si="248"/>
        <v>0.02</v>
      </c>
      <c r="BX62" s="322">
        <f t="shared" si="248"/>
        <v>0.02</v>
      </c>
      <c r="BY62" s="322">
        <f t="shared" si="248"/>
        <v>0.02</v>
      </c>
      <c r="BZ62" s="322">
        <f t="shared" si="248"/>
        <v>0.02</v>
      </c>
      <c r="CA62" s="322">
        <f t="shared" si="248"/>
        <v>0.02</v>
      </c>
      <c r="CB62" s="322">
        <f t="shared" si="248"/>
        <v>0.02</v>
      </c>
      <c r="CC62" s="322">
        <f t="shared" si="248"/>
        <v>0.02</v>
      </c>
      <c r="CD62" s="178"/>
      <c r="CE62" s="122"/>
      <c r="CF62" s="122"/>
      <c r="CG62" s="122"/>
      <c r="CH62" s="122"/>
      <c r="CI62" s="122"/>
      <c r="CJ62" s="122"/>
      <c r="CK62" s="122"/>
      <c r="CL62" s="122"/>
      <c r="CM62" s="122"/>
      <c r="CN62" s="122"/>
      <c r="CO62" s="122"/>
      <c r="CP62" s="122"/>
      <c r="CQ62" s="122"/>
      <c r="CR62" s="122"/>
      <c r="CS62" s="122"/>
      <c r="CT62" s="122"/>
      <c r="CU62" s="122"/>
      <c r="CV62" s="122"/>
      <c r="CW62" s="122"/>
      <c r="CX62" s="122"/>
      <c r="CY62" s="122"/>
      <c r="CZ62" s="122"/>
      <c r="DA62" s="122"/>
      <c r="DB62" s="122"/>
      <c r="DC62" s="122"/>
      <c r="DD62" s="122"/>
      <c r="DE62" s="122"/>
      <c r="DF62" s="122"/>
      <c r="DG62" s="3"/>
      <c r="DH62" s="3"/>
      <c r="DI62" s="3"/>
      <c r="DJ62" s="3"/>
      <c r="DK62" s="3"/>
      <c r="DL62" s="3"/>
      <c r="DM62" s="3"/>
      <c r="DN62" s="3"/>
      <c r="DO62" s="3"/>
    </row>
    <row r="63" spans="2:119" ht="13.8">
      <c r="AA63" s="343" t="s">
        <v>1241</v>
      </c>
      <c r="AB63" s="354">
        <f t="shared" si="194"/>
        <v>20880</v>
      </c>
      <c r="AC63" s="355">
        <v>22281</v>
      </c>
      <c r="AD63" s="356">
        <v>24</v>
      </c>
      <c r="AE63" s="268">
        <f t="shared" si="195"/>
        <v>0</v>
      </c>
      <c r="AF63" s="128"/>
      <c r="AG63" s="362"/>
      <c r="AH63" s="122"/>
      <c r="AI63" s="122"/>
      <c r="AJ63" s="197"/>
      <c r="AK63" s="363"/>
      <c r="AL63" s="40"/>
      <c r="AM63" s="122"/>
      <c r="AN63" s="122"/>
      <c r="AO63" s="293"/>
      <c r="AP63" s="148"/>
      <c r="AQ63" s="148"/>
      <c r="AR63" s="148"/>
      <c r="BC63" s="121"/>
      <c r="BD63" s="121"/>
      <c r="BG63" s="121"/>
      <c r="BH63" s="121"/>
      <c r="BI63" s="294"/>
      <c r="BJ63" s="121"/>
      <c r="BK63" s="121"/>
      <c r="BL63" s="121"/>
      <c r="BM63" s="295"/>
      <c r="BN63" s="295"/>
      <c r="BO63" s="295"/>
      <c r="BP63" s="295"/>
      <c r="BQ63" s="295"/>
      <c r="BR63" s="295"/>
      <c r="BS63" s="295"/>
      <c r="BT63" s="295"/>
      <c r="BU63" s="295"/>
      <c r="BV63" s="295"/>
      <c r="BW63" s="295"/>
      <c r="BX63" s="295"/>
      <c r="BY63" s="295"/>
      <c r="BZ63" s="295"/>
      <c r="CA63" s="295"/>
      <c r="CB63" s="295"/>
      <c r="CC63" s="295"/>
      <c r="CD63" s="364"/>
      <c r="CE63" s="122"/>
      <c r="CF63" s="122"/>
      <c r="CG63" s="122"/>
      <c r="CH63" s="122"/>
      <c r="CI63" s="122"/>
      <c r="CJ63" s="122"/>
      <c r="CK63" s="122"/>
      <c r="CL63" s="122"/>
      <c r="CM63" s="122"/>
      <c r="CN63" s="122"/>
      <c r="CO63" s="122"/>
      <c r="CP63" s="122"/>
      <c r="CQ63" s="122"/>
      <c r="CR63" s="122"/>
      <c r="CS63" s="122"/>
      <c r="CT63" s="122"/>
      <c r="CU63" s="122"/>
      <c r="CV63" s="122"/>
      <c r="CW63" s="122"/>
      <c r="CX63" s="122"/>
      <c r="CY63" s="122"/>
      <c r="CZ63" s="122"/>
      <c r="DA63" s="122"/>
      <c r="DB63" s="122"/>
      <c r="DC63" s="122"/>
      <c r="DD63" s="122"/>
      <c r="DE63" s="122"/>
      <c r="DF63" s="122"/>
      <c r="DG63" s="3"/>
      <c r="DH63" s="3"/>
      <c r="DI63" s="3"/>
      <c r="DJ63" s="3"/>
      <c r="DK63" s="3"/>
      <c r="DL63" s="3"/>
      <c r="DM63" s="3"/>
      <c r="DN63" s="3"/>
      <c r="DO63" s="3"/>
    </row>
    <row r="64" spans="2:119">
      <c r="AB64" s="354">
        <f t="shared" si="194"/>
        <v>22282</v>
      </c>
      <c r="AC64" s="355">
        <v>23284</v>
      </c>
      <c r="AD64" s="356">
        <v>27</v>
      </c>
      <c r="AE64" s="268">
        <f t="shared" si="195"/>
        <v>0</v>
      </c>
      <c r="AF64" s="128"/>
      <c r="AG64" s="362"/>
      <c r="AH64" s="122"/>
      <c r="AI64" s="122"/>
      <c r="AJ64" s="197"/>
      <c r="AK64" s="363"/>
      <c r="AL64" s="40"/>
      <c r="AM64" s="122"/>
      <c r="AN64" s="328">
        <v>2001</v>
      </c>
      <c r="AO64" s="329">
        <f t="shared" ref="AO64:AW64" si="249">AN64+1</f>
        <v>2002</v>
      </c>
      <c r="AP64" s="148">
        <f t="shared" si="249"/>
        <v>2003</v>
      </c>
      <c r="AQ64" s="148">
        <f t="shared" si="249"/>
        <v>2004</v>
      </c>
      <c r="AR64" s="148">
        <f t="shared" si="249"/>
        <v>2005</v>
      </c>
      <c r="AS64" s="3">
        <f t="shared" si="249"/>
        <v>2006</v>
      </c>
      <c r="AT64" s="3">
        <f t="shared" si="249"/>
        <v>2007</v>
      </c>
      <c r="AU64" s="3">
        <f t="shared" si="249"/>
        <v>2008</v>
      </c>
      <c r="AV64" s="3">
        <f t="shared" si="249"/>
        <v>2009</v>
      </c>
      <c r="AW64" s="3">
        <f t="shared" si="249"/>
        <v>2010</v>
      </c>
      <c r="AX64" s="3">
        <f t="shared" ref="AX64:BL64" si="250">AW64+1</f>
        <v>2011</v>
      </c>
      <c r="AY64" s="3">
        <f t="shared" si="250"/>
        <v>2012</v>
      </c>
      <c r="AZ64" s="3">
        <f t="shared" si="250"/>
        <v>2013</v>
      </c>
      <c r="BA64" s="3">
        <f t="shared" si="250"/>
        <v>2014</v>
      </c>
      <c r="BB64" s="3">
        <f t="shared" si="250"/>
        <v>2015</v>
      </c>
      <c r="BC64" s="121">
        <f t="shared" si="250"/>
        <v>2016</v>
      </c>
      <c r="BD64" s="121">
        <f t="shared" si="250"/>
        <v>2017</v>
      </c>
      <c r="BE64" s="121">
        <f t="shared" si="250"/>
        <v>2018</v>
      </c>
      <c r="BF64" s="121">
        <f t="shared" si="250"/>
        <v>2019</v>
      </c>
      <c r="BG64" s="121">
        <f t="shared" si="250"/>
        <v>2020</v>
      </c>
      <c r="BH64" s="121">
        <f t="shared" si="250"/>
        <v>2021</v>
      </c>
      <c r="BI64" s="294">
        <f t="shared" si="250"/>
        <v>2022</v>
      </c>
      <c r="BJ64" s="121">
        <f t="shared" si="250"/>
        <v>2023</v>
      </c>
      <c r="BK64" s="121">
        <f t="shared" si="250"/>
        <v>2024</v>
      </c>
      <c r="BL64" s="121">
        <f t="shared" si="250"/>
        <v>2025</v>
      </c>
      <c r="BM64" s="295">
        <f t="shared" ref="BM64" si="251">BL64+1</f>
        <v>2026</v>
      </c>
      <c r="BN64" s="295">
        <f t="shared" ref="BN64" si="252">BM64+1</f>
        <v>2027</v>
      </c>
      <c r="BO64" s="295">
        <f t="shared" ref="BO64" si="253">BN64+1</f>
        <v>2028</v>
      </c>
      <c r="BP64" s="295">
        <f t="shared" ref="BP64" si="254">BO64+1</f>
        <v>2029</v>
      </c>
      <c r="BQ64" s="295">
        <f t="shared" ref="BQ64" si="255">BP64+1</f>
        <v>2030</v>
      </c>
      <c r="BR64" s="295">
        <f t="shared" ref="BR64" si="256">BQ64+1</f>
        <v>2031</v>
      </c>
      <c r="BS64" s="295">
        <f t="shared" ref="BS64" si="257">BR64+1</f>
        <v>2032</v>
      </c>
      <c r="BT64" s="295">
        <f t="shared" ref="BT64" si="258">BS64+1</f>
        <v>2033</v>
      </c>
      <c r="BU64" s="295">
        <f t="shared" ref="BU64" si="259">BT64+1</f>
        <v>2034</v>
      </c>
      <c r="BV64" s="295">
        <f t="shared" ref="BV64" si="260">BU64+1</f>
        <v>2035</v>
      </c>
      <c r="BW64" s="295">
        <f t="shared" ref="BW64" si="261">BV64+1</f>
        <v>2036</v>
      </c>
      <c r="BX64" s="295">
        <f t="shared" ref="BX64" si="262">BW64+1</f>
        <v>2037</v>
      </c>
      <c r="BY64" s="295">
        <f t="shared" ref="BY64" si="263">BX64+1</f>
        <v>2038</v>
      </c>
      <c r="BZ64" s="295">
        <f t="shared" ref="BZ64" si="264">BY64+1</f>
        <v>2039</v>
      </c>
      <c r="CA64" s="295">
        <f t="shared" ref="CA64" si="265">BZ64+1</f>
        <v>2040</v>
      </c>
      <c r="CB64" s="295">
        <f t="shared" ref="CB64" si="266">CA64+1</f>
        <v>2041</v>
      </c>
      <c r="CC64" s="295">
        <f t="shared" ref="CC64" si="267">CB64+1</f>
        <v>2042</v>
      </c>
      <c r="CD64" s="364"/>
      <c r="CE64" s="122"/>
      <c r="CF64" s="122"/>
      <c r="CG64" s="122"/>
      <c r="CH64" s="122"/>
      <c r="CI64" s="122"/>
      <c r="CJ64" s="122"/>
      <c r="CK64" s="122"/>
      <c r="CL64" s="122"/>
      <c r="CM64" s="122"/>
      <c r="CN64" s="122"/>
      <c r="CO64" s="122"/>
      <c r="CP64" s="122"/>
      <c r="CQ64" s="122"/>
      <c r="CR64" s="122"/>
      <c r="CS64" s="122"/>
      <c r="CT64" s="122"/>
      <c r="CU64" s="122"/>
      <c r="CV64" s="122"/>
      <c r="CW64" s="122"/>
      <c r="CX64" s="122"/>
      <c r="CY64" s="122"/>
      <c r="CZ64" s="122"/>
      <c r="DA64" s="122"/>
      <c r="DB64" s="122"/>
      <c r="DC64" s="122"/>
      <c r="DD64" s="122"/>
      <c r="DE64" s="122"/>
      <c r="DF64" s="122"/>
      <c r="DG64" s="3"/>
      <c r="DH64" s="3"/>
      <c r="DI64" s="3"/>
      <c r="DJ64" s="3"/>
      <c r="DK64" s="3"/>
      <c r="DL64" s="3"/>
      <c r="DM64" s="3"/>
      <c r="DN64" s="3"/>
      <c r="DO64" s="3"/>
    </row>
    <row r="65" spans="27:119" ht="13.8">
      <c r="AA65" s="343"/>
      <c r="AB65" s="354">
        <f t="shared" si="194"/>
        <v>23285</v>
      </c>
      <c r="AC65" s="355">
        <v>24653</v>
      </c>
      <c r="AD65" s="356">
        <v>30</v>
      </c>
      <c r="AE65" s="268">
        <f t="shared" si="195"/>
        <v>0</v>
      </c>
      <c r="AF65" s="128"/>
      <c r="AG65" s="362"/>
      <c r="AH65" s="122"/>
      <c r="AI65" s="122"/>
      <c r="AJ65" s="123"/>
      <c r="AK65" s="171"/>
      <c r="AL65" s="122"/>
      <c r="AM65" s="122"/>
      <c r="AN65" s="122" t="s">
        <v>721</v>
      </c>
      <c r="AO65" s="293" t="s">
        <v>721</v>
      </c>
      <c r="AP65" s="148" t="s">
        <v>721</v>
      </c>
      <c r="AQ65" s="148" t="s">
        <v>721</v>
      </c>
      <c r="AR65" s="148" t="s">
        <v>721</v>
      </c>
      <c r="AS65" s="3" t="s">
        <v>721</v>
      </c>
      <c r="AT65" s="3" t="s">
        <v>721</v>
      </c>
      <c r="AU65" s="3" t="s">
        <v>721</v>
      </c>
      <c r="AV65" s="3" t="s">
        <v>721</v>
      </c>
      <c r="AW65" s="3" t="s">
        <v>721</v>
      </c>
      <c r="AX65" s="3" t="s">
        <v>721</v>
      </c>
      <c r="AY65" s="3" t="s">
        <v>721</v>
      </c>
      <c r="AZ65" s="3" t="s">
        <v>721</v>
      </c>
      <c r="BA65" s="3" t="s">
        <v>721</v>
      </c>
      <c r="BB65" s="3" t="s">
        <v>721</v>
      </c>
      <c r="BC65" s="121" t="s">
        <v>721</v>
      </c>
      <c r="BD65" s="121" t="s">
        <v>721</v>
      </c>
      <c r="BE65" s="121" t="s">
        <v>721</v>
      </c>
      <c r="BF65" s="121" t="s">
        <v>721</v>
      </c>
      <c r="BG65" s="121" t="s">
        <v>721</v>
      </c>
      <c r="BH65" s="121" t="s">
        <v>721</v>
      </c>
      <c r="BI65" s="294" t="s">
        <v>721</v>
      </c>
      <c r="BJ65" s="121" t="s">
        <v>721</v>
      </c>
      <c r="BK65" s="121" t="s">
        <v>721</v>
      </c>
      <c r="BL65" s="121" t="s">
        <v>721</v>
      </c>
      <c r="BM65" s="295" t="s">
        <v>721</v>
      </c>
      <c r="BN65" s="295" t="s">
        <v>721</v>
      </c>
      <c r="BO65" s="295" t="s">
        <v>721</v>
      </c>
      <c r="BP65" s="295" t="s">
        <v>721</v>
      </c>
      <c r="BQ65" s="295" t="s">
        <v>721</v>
      </c>
      <c r="BR65" s="295" t="s">
        <v>721</v>
      </c>
      <c r="BS65" s="295" t="s">
        <v>721</v>
      </c>
      <c r="BT65" s="295" t="s">
        <v>721</v>
      </c>
      <c r="BU65" s="295" t="s">
        <v>721</v>
      </c>
      <c r="BV65" s="295" t="s">
        <v>721</v>
      </c>
      <c r="BW65" s="295" t="s">
        <v>721</v>
      </c>
      <c r="BX65" s="295" t="s">
        <v>721</v>
      </c>
      <c r="BY65" s="295" t="s">
        <v>721</v>
      </c>
      <c r="BZ65" s="295" t="s">
        <v>721</v>
      </c>
      <c r="CA65" s="295" t="s">
        <v>721</v>
      </c>
      <c r="CB65" s="295" t="s">
        <v>721</v>
      </c>
      <c r="CC65" s="295" t="s">
        <v>721</v>
      </c>
      <c r="CD65" s="364"/>
      <c r="CE65" s="122"/>
      <c r="CF65" s="122"/>
      <c r="CG65" s="122"/>
      <c r="CH65" s="122"/>
      <c r="CI65" s="122"/>
      <c r="CJ65" s="122"/>
      <c r="CK65" s="122"/>
      <c r="CL65" s="122"/>
      <c r="CM65" s="122"/>
      <c r="CN65" s="122"/>
      <c r="CO65" s="122"/>
      <c r="CP65" s="122"/>
      <c r="CQ65" s="122"/>
      <c r="CR65" s="122"/>
      <c r="CS65" s="122"/>
      <c r="CT65" s="122"/>
      <c r="CU65" s="122"/>
      <c r="CV65" s="122"/>
      <c r="CW65" s="122"/>
      <c r="CX65" s="122"/>
      <c r="CY65" s="122"/>
      <c r="CZ65" s="122"/>
      <c r="DA65" s="122"/>
      <c r="DB65" s="122"/>
      <c r="DC65" s="122"/>
      <c r="DD65" s="122"/>
      <c r="DE65" s="122"/>
      <c r="DF65" s="122"/>
      <c r="DG65" s="3"/>
      <c r="DH65" s="3"/>
      <c r="DI65" s="3"/>
      <c r="DJ65" s="3"/>
      <c r="DK65" s="3"/>
      <c r="DL65" s="3"/>
      <c r="DM65" s="3"/>
      <c r="DN65" s="3"/>
      <c r="DO65" s="3"/>
    </row>
    <row r="66" spans="27:119">
      <c r="AA66" s="221"/>
      <c r="AB66" s="354">
        <f t="shared" si="194"/>
        <v>24654</v>
      </c>
      <c r="AC66" s="355">
        <v>25658</v>
      </c>
      <c r="AD66" s="356">
        <v>33</v>
      </c>
      <c r="AE66" s="268">
        <f t="shared" si="195"/>
        <v>0</v>
      </c>
      <c r="AF66" s="128"/>
      <c r="AG66" s="362"/>
      <c r="AH66" s="122"/>
      <c r="AI66" s="122"/>
      <c r="AJ66" s="197"/>
      <c r="AK66" s="171" t="s">
        <v>715</v>
      </c>
      <c r="AL66" s="122"/>
      <c r="AM66" s="122"/>
      <c r="AN66" s="300">
        <f t="shared" ref="AN66:AW66" si="268">AN38</f>
        <v>2.6651231066002534E-2</v>
      </c>
      <c r="AO66" s="300">
        <f t="shared" si="268"/>
        <v>3.7659730819599391E-2</v>
      </c>
      <c r="AP66" s="300">
        <f t="shared" si="268"/>
        <v>4.1433788213758316E-2</v>
      </c>
      <c r="AQ66" s="299">
        <f t="shared" si="268"/>
        <v>4.1022225148983571E-2</v>
      </c>
      <c r="AR66" s="299">
        <f t="shared" si="268"/>
        <v>3.2974624821844323E-2</v>
      </c>
      <c r="AS66" s="300">
        <f t="shared" si="268"/>
        <v>1.741105519772157E-2</v>
      </c>
      <c r="AT66" s="300">
        <f t="shared" si="268"/>
        <v>1.0559160160651171E-2</v>
      </c>
      <c r="AU66" s="300">
        <f t="shared" si="268"/>
        <v>1.0162187059377326E-2</v>
      </c>
      <c r="AV66" s="300">
        <f t="shared" si="268"/>
        <v>1.7668932912550117E-2</v>
      </c>
      <c r="AW66" s="300">
        <f t="shared" si="268"/>
        <v>2.5444356029305171E-2</v>
      </c>
      <c r="AX66" s="300">
        <f t="shared" ref="AX66:BL66" si="269">AX38</f>
        <v>2.4641313377188334E-2</v>
      </c>
      <c r="AY66" s="300">
        <f t="shared" si="269"/>
        <v>2.1741447391596669E-2</v>
      </c>
      <c r="AZ66" s="300">
        <f t="shared" si="269"/>
        <v>2.5437233887533495E-2</v>
      </c>
      <c r="BA66" s="300">
        <f t="shared" si="269"/>
        <v>1.3861492515345297E-2</v>
      </c>
      <c r="BB66" s="300">
        <f t="shared" si="269"/>
        <v>1.3694652802078267E-2</v>
      </c>
      <c r="BC66" s="301">
        <f t="shared" si="269"/>
        <v>1.2383656557784395E-2</v>
      </c>
      <c r="BD66" s="301">
        <f t="shared" si="269"/>
        <v>1.3646416148230811E-2</v>
      </c>
      <c r="BE66" s="301">
        <f t="shared" si="269"/>
        <v>1.451037729467175E-2</v>
      </c>
      <c r="BF66" s="301">
        <f t="shared" si="269"/>
        <v>1.6186984318659059E-2</v>
      </c>
      <c r="BG66" s="301">
        <f t="shared" si="269"/>
        <v>2.056297127094453E-2</v>
      </c>
      <c r="BH66" s="301">
        <f t="shared" si="269"/>
        <v>2.2436713595748392E-2</v>
      </c>
      <c r="BI66" s="302">
        <f t="shared" si="269"/>
        <v>2.1004539684301715E-2</v>
      </c>
      <c r="BJ66" s="301">
        <f t="shared" si="269"/>
        <v>2.4462787806639907E-2</v>
      </c>
      <c r="BK66" s="301">
        <f t="shared" si="269"/>
        <v>5.0900385505608714E-2</v>
      </c>
      <c r="BL66" s="301">
        <f t="shared" si="269"/>
        <v>6.2614622044458779E-2</v>
      </c>
      <c r="BM66" s="303">
        <f t="shared" ref="BM66:CC66" si="270">BM38</f>
        <v>6.2614622044458779E-2</v>
      </c>
      <c r="BN66" s="303">
        <f t="shared" si="270"/>
        <v>6.2614622044458779E-2</v>
      </c>
      <c r="BO66" s="303">
        <f t="shared" si="270"/>
        <v>6.2614622044458779E-2</v>
      </c>
      <c r="BP66" s="303">
        <f t="shared" si="270"/>
        <v>6.2614622044458779E-2</v>
      </c>
      <c r="BQ66" s="303">
        <f t="shared" si="270"/>
        <v>6.2614622044458779E-2</v>
      </c>
      <c r="BR66" s="303">
        <f t="shared" si="270"/>
        <v>6.2614622044458779E-2</v>
      </c>
      <c r="BS66" s="303">
        <f t="shared" si="270"/>
        <v>6.2614622044458779E-2</v>
      </c>
      <c r="BT66" s="303">
        <f t="shared" si="270"/>
        <v>6.2614622044458779E-2</v>
      </c>
      <c r="BU66" s="303">
        <f t="shared" si="270"/>
        <v>6.2614622044458779E-2</v>
      </c>
      <c r="BV66" s="303">
        <f t="shared" si="270"/>
        <v>6.2614622044458779E-2</v>
      </c>
      <c r="BW66" s="303">
        <f t="shared" si="270"/>
        <v>6.2614622044458779E-2</v>
      </c>
      <c r="BX66" s="303">
        <f t="shared" si="270"/>
        <v>6.2614622044458779E-2</v>
      </c>
      <c r="BY66" s="303">
        <f t="shared" si="270"/>
        <v>6.2614622044458779E-2</v>
      </c>
      <c r="BZ66" s="303">
        <f t="shared" si="270"/>
        <v>6.2614622044458779E-2</v>
      </c>
      <c r="CA66" s="303">
        <f t="shared" si="270"/>
        <v>6.2614622044458779E-2</v>
      </c>
      <c r="CB66" s="303">
        <f t="shared" si="270"/>
        <v>6.2614622044458779E-2</v>
      </c>
      <c r="CC66" s="303">
        <f t="shared" si="270"/>
        <v>6.2614622044458779E-2</v>
      </c>
      <c r="CD66" s="364"/>
      <c r="CE66" s="122"/>
      <c r="CF66" s="122"/>
      <c r="CG66" s="122"/>
      <c r="CH66" s="122"/>
      <c r="CI66" s="122"/>
      <c r="CJ66" s="122"/>
      <c r="CK66" s="122"/>
      <c r="CL66" s="122"/>
      <c r="CM66" s="122"/>
      <c r="CN66" s="122"/>
      <c r="CO66" s="122"/>
      <c r="CP66" s="122"/>
      <c r="CQ66" s="122"/>
      <c r="CR66" s="122"/>
      <c r="CS66" s="122"/>
      <c r="CT66" s="122"/>
      <c r="CU66" s="122"/>
      <c r="CV66" s="122"/>
      <c r="CW66" s="122"/>
      <c r="CX66" s="122"/>
      <c r="CY66" s="122"/>
      <c r="CZ66" s="122"/>
      <c r="DA66" s="122"/>
      <c r="DB66" s="122"/>
      <c r="DC66" s="122"/>
      <c r="DD66" s="122"/>
      <c r="DE66" s="122"/>
      <c r="DF66" s="122"/>
      <c r="DG66" s="3"/>
      <c r="DH66" s="3"/>
      <c r="DI66" s="3"/>
      <c r="DJ66" s="3"/>
      <c r="DK66" s="3"/>
      <c r="DL66" s="3"/>
      <c r="DM66" s="3"/>
      <c r="DN66" s="3"/>
      <c r="DO66" s="3"/>
    </row>
    <row r="67" spans="27:119">
      <c r="AB67" s="354">
        <f t="shared" si="194"/>
        <v>25659</v>
      </c>
      <c r="AC67" s="355">
        <v>26664</v>
      </c>
      <c r="AD67" s="356">
        <v>36</v>
      </c>
      <c r="AE67" s="268">
        <f t="shared" si="195"/>
        <v>0</v>
      </c>
      <c r="AF67" s="128"/>
      <c r="AG67" s="362"/>
      <c r="AH67" s="122"/>
      <c r="AI67" s="122"/>
      <c r="AJ67" s="197"/>
      <c r="AK67" s="171" t="s">
        <v>716</v>
      </c>
      <c r="AL67" s="122"/>
      <c r="AM67" s="122"/>
      <c r="AN67" s="309">
        <f t="shared" ref="AN67:AW67" si="271">AN39</f>
        <v>5.4500009839908214E-2</v>
      </c>
      <c r="AO67" s="309">
        <f t="shared" si="271"/>
        <v>4.7799991598603153E-2</v>
      </c>
      <c r="AP67" s="309">
        <f t="shared" si="271"/>
        <v>4.6599997461220122E-2</v>
      </c>
      <c r="AQ67" s="308">
        <f t="shared" si="271"/>
        <v>4.5000007490993976E-2</v>
      </c>
      <c r="AR67" s="308">
        <f t="shared" si="271"/>
        <v>3.9300011835601056E-2</v>
      </c>
      <c r="AS67" s="309">
        <f t="shared" si="271"/>
        <v>3.6156695917221038E-2</v>
      </c>
      <c r="AT67" s="309">
        <f t="shared" si="271"/>
        <v>3.8235620751875921E-2</v>
      </c>
      <c r="AU67" s="309">
        <f t="shared" si="271"/>
        <v>4.410003903757409E-2</v>
      </c>
      <c r="AV67" s="309">
        <f t="shared" si="271"/>
        <v>4.2200028760331243E-2</v>
      </c>
      <c r="AW67" s="309">
        <f t="shared" si="271"/>
        <v>3.8900033450578686E-2</v>
      </c>
      <c r="AX67" s="309">
        <f t="shared" ref="AX67:BL67" si="272">AX39</f>
        <v>3.1000007537453245E-2</v>
      </c>
      <c r="AY67" s="309">
        <f t="shared" si="272"/>
        <v>2.7100009653499013E-2</v>
      </c>
      <c r="AZ67" s="309">
        <f t="shared" si="272"/>
        <v>2.2300050192195053E-2</v>
      </c>
      <c r="BA67" s="309">
        <f t="shared" si="272"/>
        <v>2.5299957325744638E-2</v>
      </c>
      <c r="BB67" s="309">
        <f t="shared" si="272"/>
        <v>1.5399960174683036E-2</v>
      </c>
      <c r="BC67" s="310">
        <f t="shared" si="272"/>
        <v>1.1100034333807018E-2</v>
      </c>
      <c r="BD67" s="310">
        <f t="shared" si="272"/>
        <v>7.1000003200292205E-3</v>
      </c>
      <c r="BE67" s="310">
        <f t="shared" si="272"/>
        <v>9.1000155016305317E-3</v>
      </c>
      <c r="BF67" s="310">
        <f t="shared" si="272"/>
        <v>8.6000335029261521E-3</v>
      </c>
      <c r="BG67" s="310">
        <f t="shared" si="272"/>
        <v>1.0400554570129117E-3</v>
      </c>
      <c r="BH67" s="310">
        <f t="shared" si="272"/>
        <v>-2.1600186074329786E-3</v>
      </c>
      <c r="BI67" s="311">
        <f t="shared" si="272"/>
        <v>8.7995469739587939E-4</v>
      </c>
      <c r="BJ67" s="310">
        <f t="shared" si="272"/>
        <v>2.3329968858514682E-2</v>
      </c>
      <c r="BK67" s="310">
        <f t="shared" si="272"/>
        <v>3.0590005328907655E-2</v>
      </c>
      <c r="BL67" s="310">
        <f t="shared" si="272"/>
        <v>2.6869942060977925E-2</v>
      </c>
      <c r="BM67" s="312">
        <f t="shared" ref="BM67:CC67" si="273">BM39</f>
        <v>2.6869942060977925E-2</v>
      </c>
      <c r="BN67" s="312">
        <f t="shared" si="273"/>
        <v>2.6869942060977925E-2</v>
      </c>
      <c r="BO67" s="312">
        <f t="shared" si="273"/>
        <v>2.6869942060977925E-2</v>
      </c>
      <c r="BP67" s="312">
        <f t="shared" si="273"/>
        <v>2.6869942060977925E-2</v>
      </c>
      <c r="BQ67" s="312">
        <f t="shared" si="273"/>
        <v>2.6869942060977925E-2</v>
      </c>
      <c r="BR67" s="312">
        <f t="shared" si="273"/>
        <v>2.6869942060977925E-2</v>
      </c>
      <c r="BS67" s="312">
        <f t="shared" si="273"/>
        <v>2.6869942060977925E-2</v>
      </c>
      <c r="BT67" s="312">
        <f t="shared" si="273"/>
        <v>2.6869942060977925E-2</v>
      </c>
      <c r="BU67" s="312">
        <f t="shared" si="273"/>
        <v>2.6869942060977925E-2</v>
      </c>
      <c r="BV67" s="312">
        <f t="shared" si="273"/>
        <v>2.6869942060977925E-2</v>
      </c>
      <c r="BW67" s="312">
        <f t="shared" si="273"/>
        <v>2.6869942060977925E-2</v>
      </c>
      <c r="BX67" s="312">
        <f t="shared" si="273"/>
        <v>2.6869942060977925E-2</v>
      </c>
      <c r="BY67" s="312">
        <f t="shared" si="273"/>
        <v>2.6869942060977925E-2</v>
      </c>
      <c r="BZ67" s="312">
        <f t="shared" si="273"/>
        <v>2.6869942060977925E-2</v>
      </c>
      <c r="CA67" s="312">
        <f t="shared" si="273"/>
        <v>2.6869942060977925E-2</v>
      </c>
      <c r="CB67" s="312">
        <f t="shared" si="273"/>
        <v>2.6869942060977925E-2</v>
      </c>
      <c r="CC67" s="312">
        <f t="shared" si="273"/>
        <v>2.6869942060977925E-2</v>
      </c>
      <c r="CD67" s="364"/>
      <c r="CE67" s="122"/>
      <c r="CF67" s="122"/>
      <c r="CG67" s="122"/>
      <c r="CH67" s="122"/>
      <c r="CI67" s="122"/>
      <c r="CJ67" s="122"/>
      <c r="CK67" s="122"/>
      <c r="CL67" s="122"/>
      <c r="CM67" s="122"/>
      <c r="CN67" s="122"/>
      <c r="CO67" s="122"/>
      <c r="CP67" s="122"/>
      <c r="CQ67" s="122"/>
      <c r="CR67" s="122"/>
      <c r="CS67" s="122"/>
      <c r="CT67" s="122"/>
      <c r="CU67" s="122"/>
      <c r="CV67" s="122"/>
      <c r="CW67" s="122"/>
      <c r="CX67" s="122"/>
      <c r="CY67" s="122"/>
      <c r="CZ67" s="122"/>
      <c r="DA67" s="122"/>
      <c r="DB67" s="122"/>
      <c r="DC67" s="122"/>
      <c r="DD67" s="122"/>
      <c r="DE67" s="122"/>
      <c r="DF67" s="122"/>
      <c r="DG67" s="3"/>
      <c r="DH67" s="3"/>
      <c r="DI67" s="3"/>
      <c r="DJ67" s="3"/>
      <c r="DK67" s="3"/>
      <c r="DL67" s="3"/>
      <c r="DM67" s="3"/>
      <c r="DN67" s="3"/>
      <c r="DO67" s="3"/>
    </row>
    <row r="68" spans="27:119">
      <c r="AB68" s="354">
        <f t="shared" si="194"/>
        <v>26665</v>
      </c>
      <c r="AC68" s="355">
        <v>28033</v>
      </c>
      <c r="AD68" s="356">
        <v>39</v>
      </c>
      <c r="AE68" s="268">
        <f t="shared" si="195"/>
        <v>0</v>
      </c>
      <c r="AF68" s="128"/>
      <c r="AG68" s="362"/>
      <c r="AH68" s="122"/>
      <c r="AI68" s="122"/>
      <c r="AJ68" s="197"/>
      <c r="AK68" s="171" t="s">
        <v>717</v>
      </c>
      <c r="AL68" s="122"/>
      <c r="AM68" s="122"/>
      <c r="AN68" s="309">
        <f t="shared" ref="AN68:AW68" si="274">AN40</f>
        <v>0.214</v>
      </c>
      <c r="AO68" s="309">
        <f t="shared" si="274"/>
        <v>0.214</v>
      </c>
      <c r="AP68" s="309">
        <f t="shared" si="274"/>
        <v>0.214</v>
      </c>
      <c r="AQ68" s="308">
        <f t="shared" si="274"/>
        <v>0.214</v>
      </c>
      <c r="AR68" s="308">
        <f t="shared" si="274"/>
        <v>0.214</v>
      </c>
      <c r="AS68" s="309">
        <f t="shared" si="274"/>
        <v>0.214</v>
      </c>
      <c r="AT68" s="309">
        <f t="shared" si="274"/>
        <v>0.214</v>
      </c>
      <c r="AU68" s="309">
        <f t="shared" si="274"/>
        <v>0.214</v>
      </c>
      <c r="AV68" s="309">
        <f t="shared" si="274"/>
        <v>0.214</v>
      </c>
      <c r="AW68" s="309">
        <f t="shared" si="274"/>
        <v>0.214</v>
      </c>
      <c r="AX68" s="309">
        <f t="shared" ref="AX68:BL68" si="275">AX40</f>
        <v>0.214</v>
      </c>
      <c r="AY68" s="309">
        <f t="shared" si="275"/>
        <v>0.214</v>
      </c>
      <c r="AZ68" s="309">
        <f t="shared" si="275"/>
        <v>0.214</v>
      </c>
      <c r="BA68" s="309">
        <f t="shared" si="275"/>
        <v>0.214</v>
      </c>
      <c r="BB68" s="309">
        <f t="shared" si="275"/>
        <v>0.214</v>
      </c>
      <c r="BC68" s="310">
        <f t="shared" si="275"/>
        <v>0.214</v>
      </c>
      <c r="BD68" s="310">
        <f t="shared" si="275"/>
        <v>0.214</v>
      </c>
      <c r="BE68" s="310">
        <f t="shared" si="275"/>
        <v>0.214</v>
      </c>
      <c r="BF68" s="310">
        <f t="shared" si="275"/>
        <v>0.214</v>
      </c>
      <c r="BG68" s="310">
        <f t="shared" si="275"/>
        <v>0.214</v>
      </c>
      <c r="BH68" s="310">
        <f t="shared" si="275"/>
        <v>0.214</v>
      </c>
      <c r="BI68" s="311">
        <f t="shared" si="275"/>
        <v>0.214</v>
      </c>
      <c r="BJ68" s="310">
        <f t="shared" si="275"/>
        <v>0.214</v>
      </c>
      <c r="BK68" s="310">
        <f t="shared" si="275"/>
        <v>0.214</v>
      </c>
      <c r="BL68" s="310">
        <f t="shared" si="275"/>
        <v>0.214</v>
      </c>
      <c r="BM68" s="312">
        <f t="shared" ref="BM68:CC68" si="276">BM40</f>
        <v>0.214</v>
      </c>
      <c r="BN68" s="312">
        <f t="shared" si="276"/>
        <v>0.214</v>
      </c>
      <c r="BO68" s="312">
        <f t="shared" si="276"/>
        <v>0.214</v>
      </c>
      <c r="BP68" s="312">
        <f t="shared" si="276"/>
        <v>0.214</v>
      </c>
      <c r="BQ68" s="312">
        <f t="shared" si="276"/>
        <v>0.214</v>
      </c>
      <c r="BR68" s="312">
        <f t="shared" si="276"/>
        <v>0.214</v>
      </c>
      <c r="BS68" s="312">
        <f t="shared" si="276"/>
        <v>0.214</v>
      </c>
      <c r="BT68" s="312">
        <f t="shared" si="276"/>
        <v>0.214</v>
      </c>
      <c r="BU68" s="312">
        <f t="shared" si="276"/>
        <v>0.214</v>
      </c>
      <c r="BV68" s="312">
        <f t="shared" si="276"/>
        <v>0.214</v>
      </c>
      <c r="BW68" s="312">
        <f t="shared" si="276"/>
        <v>0.214</v>
      </c>
      <c r="BX68" s="312">
        <f t="shared" si="276"/>
        <v>0.214</v>
      </c>
      <c r="BY68" s="312">
        <f t="shared" si="276"/>
        <v>0.214</v>
      </c>
      <c r="BZ68" s="312">
        <f t="shared" si="276"/>
        <v>0.214</v>
      </c>
      <c r="CA68" s="312">
        <f t="shared" si="276"/>
        <v>0.214</v>
      </c>
      <c r="CB68" s="312">
        <f t="shared" si="276"/>
        <v>0.214</v>
      </c>
      <c r="CC68" s="312">
        <f t="shared" si="276"/>
        <v>0.214</v>
      </c>
      <c r="CD68" s="364"/>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3"/>
      <c r="DH68" s="3"/>
      <c r="DI68" s="3"/>
      <c r="DJ68" s="3"/>
      <c r="DK68" s="3"/>
      <c r="DL68" s="3"/>
      <c r="DM68" s="3"/>
      <c r="DN68" s="3"/>
      <c r="DO68" s="3"/>
    </row>
    <row r="69" spans="27:119" ht="15.6">
      <c r="AB69" s="354">
        <f t="shared" si="194"/>
        <v>28034</v>
      </c>
      <c r="AC69" s="355">
        <v>29036</v>
      </c>
      <c r="AD69" s="356">
        <v>42</v>
      </c>
      <c r="AE69" s="268">
        <f t="shared" si="195"/>
        <v>0</v>
      </c>
      <c r="AF69" s="128"/>
      <c r="AG69" s="362"/>
      <c r="AH69" s="122"/>
      <c r="AI69" s="122"/>
      <c r="AJ69" s="197"/>
      <c r="AK69" s="171" t="s">
        <v>718</v>
      </c>
      <c r="AL69" s="122"/>
      <c r="AM69" s="122"/>
      <c r="AN69" s="309">
        <f t="shared" ref="AN69:AW69" si="277">AN41</f>
        <v>0</v>
      </c>
      <c r="AO69" s="309">
        <f t="shared" si="277"/>
        <v>0</v>
      </c>
      <c r="AP69" s="309">
        <f t="shared" si="277"/>
        <v>0</v>
      </c>
      <c r="AQ69" s="308">
        <f t="shared" si="277"/>
        <v>0</v>
      </c>
      <c r="AR69" s="308">
        <f t="shared" si="277"/>
        <v>0</v>
      </c>
      <c r="AS69" s="309">
        <f t="shared" si="277"/>
        <v>0</v>
      </c>
      <c r="AT69" s="309">
        <f t="shared" si="277"/>
        <v>0</v>
      </c>
      <c r="AU69" s="309">
        <f t="shared" si="277"/>
        <v>0</v>
      </c>
      <c r="AV69" s="309">
        <f t="shared" si="277"/>
        <v>0</v>
      </c>
      <c r="AW69" s="309">
        <f t="shared" si="277"/>
        <v>0</v>
      </c>
      <c r="AX69" s="309">
        <f t="shared" ref="AX69:BL69" si="278">AX41</f>
        <v>0</v>
      </c>
      <c r="AY69" s="309">
        <f t="shared" si="278"/>
        <v>0</v>
      </c>
      <c r="AZ69" s="309">
        <f t="shared" si="278"/>
        <v>0</v>
      </c>
      <c r="BA69" s="309">
        <f t="shared" si="278"/>
        <v>0</v>
      </c>
      <c r="BB69" s="309">
        <f t="shared" si="278"/>
        <v>0</v>
      </c>
      <c r="BC69" s="310">
        <f t="shared" si="278"/>
        <v>0</v>
      </c>
      <c r="BD69" s="310">
        <f t="shared" si="278"/>
        <v>0</v>
      </c>
      <c r="BE69" s="310">
        <f t="shared" si="278"/>
        <v>0</v>
      </c>
      <c r="BF69" s="310">
        <f t="shared" si="278"/>
        <v>0</v>
      </c>
      <c r="BG69" s="310">
        <f t="shared" si="278"/>
        <v>0</v>
      </c>
      <c r="BH69" s="310">
        <f t="shared" si="278"/>
        <v>0</v>
      </c>
      <c r="BI69" s="311">
        <f t="shared" si="278"/>
        <v>0</v>
      </c>
      <c r="BJ69" s="310">
        <f t="shared" si="278"/>
        <v>0</v>
      </c>
      <c r="BK69" s="310">
        <f t="shared" si="278"/>
        <v>0</v>
      </c>
      <c r="BL69" s="310">
        <f t="shared" si="278"/>
        <v>0</v>
      </c>
      <c r="BM69" s="312">
        <f t="shared" ref="BM69:CC69" si="279">BM41</f>
        <v>0</v>
      </c>
      <c r="BN69" s="312">
        <f t="shared" si="279"/>
        <v>0</v>
      </c>
      <c r="BO69" s="312">
        <f t="shared" si="279"/>
        <v>0</v>
      </c>
      <c r="BP69" s="312">
        <f t="shared" si="279"/>
        <v>0</v>
      </c>
      <c r="BQ69" s="312">
        <f t="shared" si="279"/>
        <v>0</v>
      </c>
      <c r="BR69" s="312">
        <f t="shared" si="279"/>
        <v>0</v>
      </c>
      <c r="BS69" s="312">
        <f t="shared" si="279"/>
        <v>0</v>
      </c>
      <c r="BT69" s="312">
        <f t="shared" si="279"/>
        <v>0</v>
      </c>
      <c r="BU69" s="312">
        <f t="shared" si="279"/>
        <v>0</v>
      </c>
      <c r="BV69" s="312">
        <f t="shared" si="279"/>
        <v>0</v>
      </c>
      <c r="BW69" s="312">
        <f t="shared" si="279"/>
        <v>0</v>
      </c>
      <c r="BX69" s="312">
        <f t="shared" si="279"/>
        <v>0</v>
      </c>
      <c r="BY69" s="312">
        <f t="shared" si="279"/>
        <v>0</v>
      </c>
      <c r="BZ69" s="312">
        <f t="shared" si="279"/>
        <v>0</v>
      </c>
      <c r="CA69" s="312">
        <f t="shared" si="279"/>
        <v>0</v>
      </c>
      <c r="CB69" s="312">
        <f t="shared" si="279"/>
        <v>0</v>
      </c>
      <c r="CC69" s="312">
        <f t="shared" si="279"/>
        <v>0</v>
      </c>
      <c r="CD69" s="364"/>
      <c r="CE69" s="122"/>
      <c r="CF69" s="122"/>
      <c r="CG69" s="122"/>
      <c r="CH69" s="122"/>
      <c r="CI69" s="122"/>
      <c r="CJ69" s="122"/>
      <c r="CK69" s="122"/>
      <c r="CL69" s="122"/>
      <c r="CM69" s="122"/>
      <c r="CN69" s="122"/>
      <c r="CO69" s="122"/>
      <c r="CP69" s="122"/>
      <c r="CQ69" s="122"/>
      <c r="CR69" s="122"/>
      <c r="CS69" s="122"/>
      <c r="CT69" s="122"/>
      <c r="CU69" s="122"/>
      <c r="CV69" s="122"/>
      <c r="CW69" s="122"/>
      <c r="CX69" s="122"/>
      <c r="CY69" s="122"/>
      <c r="CZ69" s="122"/>
      <c r="DA69" s="122"/>
      <c r="DB69" s="122"/>
      <c r="DC69" s="122"/>
      <c r="DD69" s="122"/>
      <c r="DE69" s="122"/>
      <c r="DF69" s="122"/>
      <c r="DG69" s="3"/>
      <c r="DH69" s="3"/>
      <c r="DI69" s="3"/>
      <c r="DJ69" s="3"/>
      <c r="DK69" s="3"/>
      <c r="DL69" s="3"/>
      <c r="DM69" s="3"/>
      <c r="DN69" s="3"/>
      <c r="DO69" s="3"/>
    </row>
    <row r="70" spans="27:119">
      <c r="AB70" s="354">
        <f t="shared" si="194"/>
        <v>29037</v>
      </c>
      <c r="AC70" s="355">
        <v>30041</v>
      </c>
      <c r="AD70" s="356">
        <v>45</v>
      </c>
      <c r="AE70" s="268">
        <f t="shared" si="195"/>
        <v>0</v>
      </c>
      <c r="AF70" s="128"/>
      <c r="AG70" s="23"/>
      <c r="AH70" s="122"/>
      <c r="AI70" s="122"/>
      <c r="AJ70" s="197"/>
      <c r="AK70" s="171" t="s">
        <v>719</v>
      </c>
      <c r="AL70" s="122"/>
      <c r="AM70" s="122"/>
      <c r="AN70" s="338">
        <f t="shared" ref="AN70:AW70" si="280">AN61</f>
        <v>0.22</v>
      </c>
      <c r="AO70" s="308">
        <f t="shared" si="280"/>
        <v>0.22</v>
      </c>
      <c r="AP70" s="308">
        <f t="shared" si="280"/>
        <v>0.22</v>
      </c>
      <c r="AQ70" s="308">
        <f t="shared" si="280"/>
        <v>0.22</v>
      </c>
      <c r="AR70" s="308">
        <f t="shared" si="280"/>
        <v>0.22</v>
      </c>
      <c r="AS70" s="309">
        <f t="shared" si="280"/>
        <v>0.22</v>
      </c>
      <c r="AT70" s="309">
        <f t="shared" si="280"/>
        <v>0.22</v>
      </c>
      <c r="AU70" s="309">
        <f t="shared" si="280"/>
        <v>0.22</v>
      </c>
      <c r="AV70" s="309">
        <f t="shared" si="280"/>
        <v>0.22</v>
      </c>
      <c r="AW70" s="309">
        <f t="shared" si="280"/>
        <v>0.22</v>
      </c>
      <c r="AX70" s="309">
        <f t="shared" ref="AX70:BL70" si="281">AX61</f>
        <v>0.22</v>
      </c>
      <c r="AY70" s="309">
        <f t="shared" si="281"/>
        <v>0.22</v>
      </c>
      <c r="AZ70" s="309">
        <f t="shared" si="281"/>
        <v>0.22</v>
      </c>
      <c r="BA70" s="309">
        <f t="shared" si="281"/>
        <v>0.22</v>
      </c>
      <c r="BB70" s="309">
        <f t="shared" si="281"/>
        <v>0.22</v>
      </c>
      <c r="BC70" s="310">
        <f t="shared" si="281"/>
        <v>0.22</v>
      </c>
      <c r="BD70" s="310">
        <f t="shared" si="281"/>
        <v>0.22</v>
      </c>
      <c r="BE70" s="310">
        <f t="shared" si="281"/>
        <v>0.22</v>
      </c>
      <c r="BF70" s="310">
        <f t="shared" si="281"/>
        <v>0.22</v>
      </c>
      <c r="BG70" s="310">
        <f t="shared" si="281"/>
        <v>0.22</v>
      </c>
      <c r="BH70" s="310">
        <f t="shared" si="281"/>
        <v>0.22</v>
      </c>
      <c r="BI70" s="311">
        <f t="shared" si="281"/>
        <v>0.22</v>
      </c>
      <c r="BJ70" s="310">
        <f t="shared" si="281"/>
        <v>0.22</v>
      </c>
      <c r="BK70" s="310">
        <f t="shared" si="281"/>
        <v>0.22</v>
      </c>
      <c r="BL70" s="310">
        <f t="shared" si="281"/>
        <v>0.22</v>
      </c>
      <c r="BM70" s="312">
        <f t="shared" ref="BM70:CC70" si="282">BM61</f>
        <v>0.22</v>
      </c>
      <c r="BN70" s="312">
        <f t="shared" si="282"/>
        <v>0.22</v>
      </c>
      <c r="BO70" s="312">
        <f t="shared" si="282"/>
        <v>0.22</v>
      </c>
      <c r="BP70" s="312">
        <f t="shared" si="282"/>
        <v>0.22</v>
      </c>
      <c r="BQ70" s="312">
        <f t="shared" si="282"/>
        <v>0.22</v>
      </c>
      <c r="BR70" s="312">
        <f t="shared" si="282"/>
        <v>0.22</v>
      </c>
      <c r="BS70" s="312">
        <f t="shared" si="282"/>
        <v>0.22</v>
      </c>
      <c r="BT70" s="312">
        <f t="shared" si="282"/>
        <v>0.22</v>
      </c>
      <c r="BU70" s="312">
        <f t="shared" si="282"/>
        <v>0.22</v>
      </c>
      <c r="BV70" s="312">
        <f t="shared" si="282"/>
        <v>0.22</v>
      </c>
      <c r="BW70" s="312">
        <f t="shared" si="282"/>
        <v>0.22</v>
      </c>
      <c r="BX70" s="312">
        <f t="shared" si="282"/>
        <v>0.22</v>
      </c>
      <c r="BY70" s="312">
        <f t="shared" si="282"/>
        <v>0.22</v>
      </c>
      <c r="BZ70" s="312">
        <f t="shared" si="282"/>
        <v>0.22</v>
      </c>
      <c r="CA70" s="312">
        <f t="shared" si="282"/>
        <v>0.22</v>
      </c>
      <c r="CB70" s="312">
        <f t="shared" si="282"/>
        <v>0.22</v>
      </c>
      <c r="CC70" s="312">
        <f t="shared" si="282"/>
        <v>0.22</v>
      </c>
      <c r="CD70" s="364"/>
      <c r="CE70" s="122"/>
      <c r="CF70" s="122"/>
      <c r="CG70" s="122"/>
      <c r="CH70" s="122"/>
      <c r="CI70" s="122"/>
      <c r="CJ70" s="122"/>
      <c r="CK70" s="122"/>
      <c r="CL70" s="122"/>
      <c r="CM70" s="122"/>
      <c r="CN70" s="122"/>
      <c r="CO70" s="122"/>
      <c r="CP70" s="122"/>
      <c r="CQ70" s="122"/>
      <c r="CR70" s="122"/>
      <c r="CS70" s="122"/>
      <c r="CT70" s="122"/>
      <c r="CU70" s="122"/>
      <c r="CV70" s="122"/>
      <c r="CW70" s="122"/>
      <c r="CX70" s="122"/>
      <c r="CY70" s="122"/>
      <c r="CZ70" s="122"/>
      <c r="DA70" s="122"/>
      <c r="DB70" s="122"/>
      <c r="DC70" s="122"/>
      <c r="DD70" s="122"/>
      <c r="DE70" s="122"/>
      <c r="DF70" s="122"/>
      <c r="DG70" s="3"/>
      <c r="DH70" s="3"/>
      <c r="DI70" s="3"/>
      <c r="DJ70" s="3"/>
      <c r="DK70" s="3"/>
      <c r="DL70" s="3"/>
      <c r="DM70" s="3"/>
      <c r="DN70" s="3"/>
      <c r="DO70" s="3"/>
    </row>
    <row r="71" spans="27:119">
      <c r="AB71" s="354">
        <f t="shared" si="194"/>
        <v>30042</v>
      </c>
      <c r="AC71" s="355">
        <v>31412</v>
      </c>
      <c r="AD71" s="356">
        <v>48</v>
      </c>
      <c r="AE71" s="268">
        <f t="shared" si="195"/>
        <v>0</v>
      </c>
      <c r="AF71" s="128"/>
      <c r="AG71" s="23"/>
      <c r="AH71" s="122"/>
      <c r="AI71" s="122"/>
      <c r="AJ71" s="365"/>
      <c r="AK71" s="171" t="s">
        <v>720</v>
      </c>
      <c r="AL71" s="122"/>
      <c r="AM71" s="122"/>
      <c r="AN71" s="366">
        <f t="shared" ref="AN71:AW71" si="283">AN43</f>
        <v>0.02</v>
      </c>
      <c r="AO71" s="366">
        <f t="shared" si="283"/>
        <v>0.02</v>
      </c>
      <c r="AP71" s="366">
        <f t="shared" si="283"/>
        <v>0.02</v>
      </c>
      <c r="AQ71" s="318">
        <f t="shared" si="283"/>
        <v>0.02</v>
      </c>
      <c r="AR71" s="318">
        <f t="shared" si="283"/>
        <v>0.02</v>
      </c>
      <c r="AS71" s="319">
        <f t="shared" si="283"/>
        <v>0.02</v>
      </c>
      <c r="AT71" s="319">
        <f t="shared" si="283"/>
        <v>0.02</v>
      </c>
      <c r="AU71" s="319">
        <f t="shared" si="283"/>
        <v>0.02</v>
      </c>
      <c r="AV71" s="319">
        <f t="shared" si="283"/>
        <v>0.02</v>
      </c>
      <c r="AW71" s="319">
        <f t="shared" si="283"/>
        <v>0.02</v>
      </c>
      <c r="AX71" s="319">
        <f t="shared" ref="AX71:BL71" si="284">AX43</f>
        <v>0.02</v>
      </c>
      <c r="AY71" s="319">
        <f t="shared" si="284"/>
        <v>0.02</v>
      </c>
      <c r="AZ71" s="319">
        <f t="shared" si="284"/>
        <v>0.02</v>
      </c>
      <c r="BA71" s="319">
        <f t="shared" si="284"/>
        <v>0.02</v>
      </c>
      <c r="BB71" s="319">
        <f t="shared" si="284"/>
        <v>0.02</v>
      </c>
      <c r="BC71" s="320">
        <f t="shared" si="284"/>
        <v>0.02</v>
      </c>
      <c r="BD71" s="320">
        <f t="shared" si="284"/>
        <v>0.02</v>
      </c>
      <c r="BE71" s="320">
        <f t="shared" si="284"/>
        <v>0.02</v>
      </c>
      <c r="BF71" s="320">
        <f t="shared" si="284"/>
        <v>0.02</v>
      </c>
      <c r="BG71" s="320">
        <f t="shared" si="284"/>
        <v>0.02</v>
      </c>
      <c r="BH71" s="320">
        <f t="shared" si="284"/>
        <v>0.02</v>
      </c>
      <c r="BI71" s="321">
        <f t="shared" si="284"/>
        <v>0.02</v>
      </c>
      <c r="BJ71" s="320">
        <f t="shared" si="284"/>
        <v>0.02</v>
      </c>
      <c r="BK71" s="320">
        <f t="shared" si="284"/>
        <v>0.02</v>
      </c>
      <c r="BL71" s="320">
        <f t="shared" si="284"/>
        <v>0.02</v>
      </c>
      <c r="BM71" s="322">
        <f t="shared" ref="BM71:CC71" si="285">BM43</f>
        <v>0.02</v>
      </c>
      <c r="BN71" s="322">
        <f t="shared" si="285"/>
        <v>0.02</v>
      </c>
      <c r="BO71" s="322">
        <f t="shared" si="285"/>
        <v>0.02</v>
      </c>
      <c r="BP71" s="322">
        <f t="shared" si="285"/>
        <v>0.02</v>
      </c>
      <c r="BQ71" s="322">
        <f t="shared" si="285"/>
        <v>0.02</v>
      </c>
      <c r="BR71" s="322">
        <f t="shared" si="285"/>
        <v>0.02</v>
      </c>
      <c r="BS71" s="322">
        <f t="shared" si="285"/>
        <v>0.02</v>
      </c>
      <c r="BT71" s="322">
        <f t="shared" si="285"/>
        <v>0.02</v>
      </c>
      <c r="BU71" s="322">
        <f t="shared" si="285"/>
        <v>0.02</v>
      </c>
      <c r="BV71" s="322">
        <f t="shared" si="285"/>
        <v>0.02</v>
      </c>
      <c r="BW71" s="322">
        <f t="shared" si="285"/>
        <v>0.02</v>
      </c>
      <c r="BX71" s="322">
        <f t="shared" si="285"/>
        <v>0.02</v>
      </c>
      <c r="BY71" s="322">
        <f t="shared" si="285"/>
        <v>0.02</v>
      </c>
      <c r="BZ71" s="322">
        <f t="shared" si="285"/>
        <v>0.02</v>
      </c>
      <c r="CA71" s="322">
        <f t="shared" si="285"/>
        <v>0.02</v>
      </c>
      <c r="CB71" s="322">
        <f t="shared" si="285"/>
        <v>0.02</v>
      </c>
      <c r="CC71" s="322">
        <f t="shared" si="285"/>
        <v>0.02</v>
      </c>
      <c r="CD71" s="364"/>
      <c r="CE71" s="122"/>
      <c r="CF71" s="122"/>
      <c r="CG71" s="122"/>
      <c r="CH71" s="122"/>
      <c r="CI71" s="122"/>
      <c r="CJ71" s="122"/>
      <c r="CK71" s="122"/>
      <c r="CL71" s="122"/>
      <c r="CM71" s="122"/>
      <c r="CN71" s="122"/>
      <c r="CO71" s="122"/>
      <c r="CP71" s="122"/>
      <c r="CQ71" s="122"/>
      <c r="CR71" s="122"/>
      <c r="CS71" s="122"/>
      <c r="CT71" s="122"/>
      <c r="CU71" s="122"/>
      <c r="CV71" s="122"/>
      <c r="CW71" s="122"/>
      <c r="CX71" s="122"/>
      <c r="CY71" s="122"/>
      <c r="CZ71" s="122"/>
      <c r="DA71" s="122"/>
      <c r="DB71" s="122"/>
      <c r="DC71" s="122"/>
      <c r="DD71" s="122"/>
      <c r="DE71" s="122"/>
      <c r="DF71" s="122"/>
      <c r="DG71" s="3"/>
      <c r="DH71" s="3"/>
      <c r="DI71" s="3"/>
      <c r="DJ71" s="3"/>
      <c r="DK71" s="3"/>
      <c r="DL71" s="3"/>
      <c r="DM71" s="3"/>
      <c r="DN71" s="3"/>
      <c r="DO71" s="3"/>
    </row>
    <row r="72" spans="27:119">
      <c r="AB72" s="354">
        <f t="shared" si="194"/>
        <v>31413</v>
      </c>
      <c r="AC72" s="355">
        <v>32781</v>
      </c>
      <c r="AD72" s="356">
        <v>51</v>
      </c>
      <c r="AE72" s="268">
        <f t="shared" si="195"/>
        <v>0</v>
      </c>
      <c r="AF72" s="128"/>
      <c r="AG72" s="23"/>
      <c r="AH72" s="122"/>
      <c r="AI72" s="122"/>
      <c r="AJ72" s="197"/>
      <c r="AK72" s="171"/>
      <c r="AL72" s="122"/>
      <c r="AM72" s="122"/>
      <c r="AN72" s="122"/>
      <c r="AO72" s="293"/>
      <c r="AP72" s="148"/>
      <c r="AQ72" s="148"/>
      <c r="AR72" s="148"/>
      <c r="BC72" s="121"/>
      <c r="BD72" s="121"/>
      <c r="BG72" s="121"/>
      <c r="BH72" s="121"/>
      <c r="BI72" s="294"/>
      <c r="BJ72" s="121"/>
      <c r="BK72" s="121"/>
      <c r="BL72" s="121"/>
      <c r="BM72" s="295"/>
      <c r="BN72" s="295"/>
      <c r="BO72" s="295"/>
      <c r="BP72" s="295"/>
      <c r="BQ72" s="295"/>
      <c r="BR72" s="295"/>
      <c r="BS72" s="295"/>
      <c r="BT72" s="295"/>
      <c r="BU72" s="295"/>
      <c r="BV72" s="295"/>
      <c r="BW72" s="295"/>
      <c r="BX72" s="295"/>
      <c r="BY72" s="295"/>
      <c r="BZ72" s="295"/>
      <c r="CA72" s="295"/>
      <c r="CB72" s="295"/>
      <c r="CC72" s="295"/>
      <c r="CD72" s="364"/>
      <c r="CE72" s="122"/>
      <c r="CF72" s="122"/>
      <c r="CG72" s="122"/>
      <c r="CH72" s="122"/>
      <c r="CI72" s="122"/>
      <c r="CJ72" s="122"/>
      <c r="CK72" s="122"/>
      <c r="CL72" s="122"/>
      <c r="CM72" s="122"/>
      <c r="CN72" s="122"/>
      <c r="CO72" s="122"/>
      <c r="CP72" s="122"/>
      <c r="CQ72" s="122"/>
      <c r="CR72" s="122"/>
      <c r="CS72" s="122"/>
      <c r="CT72" s="122"/>
      <c r="CU72" s="122"/>
      <c r="CV72" s="122"/>
      <c r="CW72" s="122"/>
      <c r="CX72" s="122"/>
      <c r="CY72" s="122"/>
      <c r="CZ72" s="122"/>
      <c r="DA72" s="122"/>
      <c r="DB72" s="122"/>
      <c r="DC72" s="122"/>
      <c r="DD72" s="122"/>
      <c r="DE72" s="122"/>
      <c r="DF72" s="122"/>
      <c r="DG72" s="3"/>
      <c r="DH72" s="3"/>
      <c r="DI72" s="3"/>
      <c r="DJ72" s="3"/>
      <c r="DK72" s="3"/>
      <c r="DL72" s="3"/>
      <c r="DM72" s="3"/>
      <c r="DN72" s="3"/>
      <c r="DO72" s="3"/>
    </row>
    <row r="73" spans="27:119">
      <c r="AB73" s="354">
        <f t="shared" si="194"/>
        <v>32782</v>
      </c>
      <c r="AC73" s="355">
        <v>34150</v>
      </c>
      <c r="AD73" s="356">
        <v>54</v>
      </c>
      <c r="AE73" s="268">
        <f t="shared" si="195"/>
        <v>0</v>
      </c>
      <c r="AF73" s="128"/>
      <c r="AG73" s="23"/>
      <c r="AH73" s="122"/>
      <c r="AI73" s="122"/>
      <c r="AJ73" s="197"/>
      <c r="AK73" s="171"/>
      <c r="AL73" s="122"/>
      <c r="AM73" s="122"/>
      <c r="AN73" s="122">
        <v>2001</v>
      </c>
      <c r="AO73" s="329">
        <f t="shared" ref="AO73:AW73" si="286">AN73+1</f>
        <v>2002</v>
      </c>
      <c r="AP73" s="148">
        <f t="shared" si="286"/>
        <v>2003</v>
      </c>
      <c r="AQ73" s="148">
        <f t="shared" si="286"/>
        <v>2004</v>
      </c>
      <c r="AR73" s="148">
        <f t="shared" si="286"/>
        <v>2005</v>
      </c>
      <c r="AS73" s="3">
        <f t="shared" si="286"/>
        <v>2006</v>
      </c>
      <c r="AT73" s="3">
        <f t="shared" si="286"/>
        <v>2007</v>
      </c>
      <c r="AU73" s="3">
        <f t="shared" si="286"/>
        <v>2008</v>
      </c>
      <c r="AV73" s="3">
        <f t="shared" si="286"/>
        <v>2009</v>
      </c>
      <c r="AW73" s="3">
        <f t="shared" si="286"/>
        <v>2010</v>
      </c>
      <c r="AX73" s="3">
        <f t="shared" ref="AX73:BL73" si="287">AW73+1</f>
        <v>2011</v>
      </c>
      <c r="AY73" s="3">
        <f t="shared" si="287"/>
        <v>2012</v>
      </c>
      <c r="AZ73" s="3">
        <f t="shared" si="287"/>
        <v>2013</v>
      </c>
      <c r="BA73" s="3">
        <f t="shared" si="287"/>
        <v>2014</v>
      </c>
      <c r="BB73" s="3">
        <f t="shared" si="287"/>
        <v>2015</v>
      </c>
      <c r="BC73" s="121">
        <f t="shared" si="287"/>
        <v>2016</v>
      </c>
      <c r="BD73" s="121">
        <f t="shared" si="287"/>
        <v>2017</v>
      </c>
      <c r="BE73" s="121">
        <f t="shared" si="287"/>
        <v>2018</v>
      </c>
      <c r="BF73" s="121">
        <f t="shared" si="287"/>
        <v>2019</v>
      </c>
      <c r="BG73" s="121">
        <f t="shared" si="287"/>
        <v>2020</v>
      </c>
      <c r="BH73" s="121">
        <f t="shared" si="287"/>
        <v>2021</v>
      </c>
      <c r="BI73" s="294">
        <f t="shared" si="287"/>
        <v>2022</v>
      </c>
      <c r="BJ73" s="121">
        <f t="shared" si="287"/>
        <v>2023</v>
      </c>
      <c r="BK73" s="121">
        <f t="shared" si="287"/>
        <v>2024</v>
      </c>
      <c r="BL73" s="121">
        <f t="shared" si="287"/>
        <v>2025</v>
      </c>
      <c r="BM73" s="295">
        <f t="shared" ref="BM73" si="288">BL73+1</f>
        <v>2026</v>
      </c>
      <c r="BN73" s="295">
        <f t="shared" ref="BN73" si="289">BM73+1</f>
        <v>2027</v>
      </c>
      <c r="BO73" s="295">
        <f t="shared" ref="BO73" si="290">BN73+1</f>
        <v>2028</v>
      </c>
      <c r="BP73" s="295">
        <f t="shared" ref="BP73" si="291">BO73+1</f>
        <v>2029</v>
      </c>
      <c r="BQ73" s="295">
        <f t="shared" ref="BQ73" si="292">BP73+1</f>
        <v>2030</v>
      </c>
      <c r="BR73" s="295">
        <f t="shared" ref="BR73" si="293">BQ73+1</f>
        <v>2031</v>
      </c>
      <c r="BS73" s="295">
        <f t="shared" ref="BS73" si="294">BR73+1</f>
        <v>2032</v>
      </c>
      <c r="BT73" s="295">
        <f t="shared" ref="BT73" si="295">BS73+1</f>
        <v>2033</v>
      </c>
      <c r="BU73" s="295">
        <f t="shared" ref="BU73" si="296">BT73+1</f>
        <v>2034</v>
      </c>
      <c r="BV73" s="295">
        <f t="shared" ref="BV73" si="297">BU73+1</f>
        <v>2035</v>
      </c>
      <c r="BW73" s="295">
        <f t="shared" ref="BW73" si="298">BV73+1</f>
        <v>2036</v>
      </c>
      <c r="BX73" s="295">
        <f t="shared" ref="BX73" si="299">BW73+1</f>
        <v>2037</v>
      </c>
      <c r="BY73" s="295">
        <f t="shared" ref="BY73" si="300">BX73+1</f>
        <v>2038</v>
      </c>
      <c r="BZ73" s="295">
        <f t="shared" ref="BZ73" si="301">BY73+1</f>
        <v>2039</v>
      </c>
      <c r="CA73" s="295">
        <f t="shared" ref="CA73" si="302">BZ73+1</f>
        <v>2040</v>
      </c>
      <c r="CB73" s="295">
        <f t="shared" ref="CB73" si="303">CA73+1</f>
        <v>2041</v>
      </c>
      <c r="CC73" s="295">
        <f t="shared" ref="CC73" si="304">CB73+1</f>
        <v>2042</v>
      </c>
      <c r="CD73" s="364"/>
      <c r="CE73" s="122"/>
      <c r="CF73" s="122"/>
      <c r="CG73" s="122"/>
      <c r="CH73" s="122"/>
      <c r="CI73" s="122"/>
      <c r="CJ73" s="122"/>
      <c r="CK73" s="122"/>
      <c r="CL73" s="122"/>
      <c r="CM73" s="122"/>
      <c r="CN73" s="122"/>
      <c r="CO73" s="122"/>
      <c r="CP73" s="122"/>
      <c r="CQ73" s="122"/>
      <c r="CR73" s="122"/>
      <c r="CS73" s="122"/>
      <c r="CT73" s="122"/>
      <c r="CU73" s="122"/>
      <c r="CV73" s="122"/>
      <c r="CW73" s="122"/>
      <c r="CX73" s="122"/>
      <c r="CY73" s="122"/>
      <c r="CZ73" s="122"/>
      <c r="DA73" s="122"/>
      <c r="DB73" s="122"/>
      <c r="DC73" s="122"/>
      <c r="DD73" s="122"/>
      <c r="DE73" s="122"/>
      <c r="DF73" s="122"/>
      <c r="DG73" s="3"/>
      <c r="DH73" s="3"/>
      <c r="DI73" s="3"/>
      <c r="DJ73" s="3"/>
      <c r="DK73" s="3"/>
      <c r="DL73" s="3"/>
      <c r="DM73" s="3"/>
      <c r="DN73" s="3"/>
      <c r="DO73" s="3"/>
    </row>
    <row r="74" spans="27:119">
      <c r="AB74" s="354">
        <f t="shared" si="194"/>
        <v>34151</v>
      </c>
      <c r="AC74" s="128">
        <v>35520</v>
      </c>
      <c r="AD74" s="268">
        <v>57</v>
      </c>
      <c r="AE74" s="268">
        <f t="shared" si="195"/>
        <v>0</v>
      </c>
      <c r="AF74" s="128"/>
      <c r="AG74" s="23"/>
      <c r="AH74" s="122"/>
      <c r="AI74" s="122"/>
      <c r="AJ74" s="197"/>
      <c r="AK74" s="171"/>
      <c r="AL74" s="122"/>
      <c r="AM74" s="122"/>
      <c r="AN74" s="122" t="s">
        <v>722</v>
      </c>
      <c r="AO74" s="293" t="s">
        <v>722</v>
      </c>
      <c r="AP74" s="148" t="s">
        <v>722</v>
      </c>
      <c r="AQ74" s="148" t="s">
        <v>722</v>
      </c>
      <c r="AR74" s="148" t="s">
        <v>722</v>
      </c>
      <c r="AS74" s="3" t="s">
        <v>722</v>
      </c>
      <c r="AT74" s="3" t="s">
        <v>722</v>
      </c>
      <c r="AU74" s="3" t="s">
        <v>722</v>
      </c>
      <c r="AV74" s="3" t="s">
        <v>722</v>
      </c>
      <c r="AW74" s="3" t="s">
        <v>722</v>
      </c>
      <c r="AX74" s="3" t="s">
        <v>722</v>
      </c>
      <c r="AY74" s="3" t="s">
        <v>722</v>
      </c>
      <c r="AZ74" s="3" t="s">
        <v>722</v>
      </c>
      <c r="BA74" s="3" t="s">
        <v>722</v>
      </c>
      <c r="BB74" s="3" t="s">
        <v>722</v>
      </c>
      <c r="BC74" s="121" t="s">
        <v>722</v>
      </c>
      <c r="BD74" s="121" t="s">
        <v>722</v>
      </c>
      <c r="BE74" s="121" t="s">
        <v>722</v>
      </c>
      <c r="BF74" s="121" t="s">
        <v>722</v>
      </c>
      <c r="BG74" s="121" t="s">
        <v>722</v>
      </c>
      <c r="BH74" s="121" t="s">
        <v>722</v>
      </c>
      <c r="BI74" s="294" t="s">
        <v>722</v>
      </c>
      <c r="BJ74" s="121" t="s">
        <v>722</v>
      </c>
      <c r="BK74" s="121" t="s">
        <v>722</v>
      </c>
      <c r="BL74" s="121" t="s">
        <v>722</v>
      </c>
      <c r="BM74" s="295" t="s">
        <v>722</v>
      </c>
      <c r="BN74" s="295" t="s">
        <v>722</v>
      </c>
      <c r="BO74" s="295" t="s">
        <v>722</v>
      </c>
      <c r="BP74" s="295" t="s">
        <v>722</v>
      </c>
      <c r="BQ74" s="295" t="s">
        <v>722</v>
      </c>
      <c r="BR74" s="295" t="s">
        <v>722</v>
      </c>
      <c r="BS74" s="295" t="s">
        <v>722</v>
      </c>
      <c r="BT74" s="295" t="s">
        <v>722</v>
      </c>
      <c r="BU74" s="295" t="s">
        <v>722</v>
      </c>
      <c r="BV74" s="295" t="s">
        <v>722</v>
      </c>
      <c r="BW74" s="295" t="s">
        <v>722</v>
      </c>
      <c r="BX74" s="295" t="s">
        <v>722</v>
      </c>
      <c r="BY74" s="295" t="s">
        <v>722</v>
      </c>
      <c r="BZ74" s="295" t="s">
        <v>722</v>
      </c>
      <c r="CA74" s="295" t="s">
        <v>722</v>
      </c>
      <c r="CB74" s="295" t="s">
        <v>722</v>
      </c>
      <c r="CC74" s="295" t="s">
        <v>722</v>
      </c>
      <c r="CD74" s="364"/>
      <c r="CE74" s="122"/>
      <c r="CF74" s="122"/>
      <c r="CG74" s="122"/>
      <c r="CH74" s="122"/>
      <c r="CI74" s="122"/>
      <c r="CJ74" s="122"/>
      <c r="CK74" s="122"/>
      <c r="CL74" s="122"/>
      <c r="CM74" s="122"/>
      <c r="CN74" s="122"/>
      <c r="CO74" s="122"/>
      <c r="CP74" s="122"/>
      <c r="CQ74" s="122"/>
      <c r="CR74" s="122"/>
      <c r="CS74" s="122"/>
      <c r="CT74" s="122"/>
      <c r="CU74" s="122"/>
      <c r="CV74" s="122"/>
      <c r="CW74" s="122"/>
      <c r="CX74" s="122"/>
      <c r="CY74" s="122"/>
      <c r="CZ74" s="122"/>
      <c r="DA74" s="122"/>
      <c r="DB74" s="122"/>
      <c r="DC74" s="122"/>
      <c r="DD74" s="122"/>
      <c r="DE74" s="122"/>
      <c r="DF74" s="122"/>
      <c r="DG74" s="3"/>
      <c r="DH74" s="3"/>
      <c r="DI74" s="3"/>
      <c r="DJ74" s="3"/>
      <c r="DK74" s="3"/>
      <c r="DL74" s="3"/>
      <c r="DM74" s="3"/>
      <c r="DN74" s="3"/>
      <c r="DO74" s="3"/>
    </row>
    <row r="75" spans="27:119">
      <c r="AB75" s="354">
        <f t="shared" si="194"/>
        <v>35521</v>
      </c>
      <c r="AC75" s="128">
        <v>36891</v>
      </c>
      <c r="AD75" s="268">
        <v>60</v>
      </c>
      <c r="AE75" s="268">
        <f t="shared" si="195"/>
        <v>0</v>
      </c>
      <c r="AF75" s="128"/>
      <c r="AG75" s="23"/>
      <c r="AH75" s="122"/>
      <c r="AI75" s="122"/>
      <c r="AJ75" s="367"/>
      <c r="AK75" s="171" t="s">
        <v>715</v>
      </c>
      <c r="AL75" s="122"/>
      <c r="AM75" s="122"/>
      <c r="AN75" s="300">
        <f t="shared" ref="AN75:AW75" si="305">AN47</f>
        <v>2.6651231066002534E-2</v>
      </c>
      <c r="AO75" s="300">
        <f t="shared" si="305"/>
        <v>3.7659730819599391E-2</v>
      </c>
      <c r="AP75" s="300">
        <f t="shared" si="305"/>
        <v>4.1433788213758316E-2</v>
      </c>
      <c r="AQ75" s="299">
        <f t="shared" si="305"/>
        <v>4.1022225148983571E-2</v>
      </c>
      <c r="AR75" s="299">
        <f t="shared" si="305"/>
        <v>3.2974624821844323E-2</v>
      </c>
      <c r="AS75" s="300">
        <f t="shared" si="305"/>
        <v>1.741105519772157E-2</v>
      </c>
      <c r="AT75" s="300">
        <f t="shared" si="305"/>
        <v>1.0559160160651171E-2</v>
      </c>
      <c r="AU75" s="300">
        <f t="shared" si="305"/>
        <v>1.0162187059377326E-2</v>
      </c>
      <c r="AV75" s="300">
        <f t="shared" si="305"/>
        <v>1.7668932912550117E-2</v>
      </c>
      <c r="AW75" s="300">
        <f t="shared" si="305"/>
        <v>2.5444356029305171E-2</v>
      </c>
      <c r="AX75" s="300">
        <f t="shared" ref="AX75:BL75" si="306">AX47</f>
        <v>2.4641313377188334E-2</v>
      </c>
      <c r="AY75" s="300">
        <f t="shared" si="306"/>
        <v>2.1741447391596669E-2</v>
      </c>
      <c r="AZ75" s="300">
        <f t="shared" si="306"/>
        <v>2.5437233887533495E-2</v>
      </c>
      <c r="BA75" s="300">
        <f t="shared" si="306"/>
        <v>1.3861492515345297E-2</v>
      </c>
      <c r="BB75" s="300">
        <f t="shared" si="306"/>
        <v>1.3694652802078267E-2</v>
      </c>
      <c r="BC75" s="301">
        <f t="shared" si="306"/>
        <v>1.2383656557784395E-2</v>
      </c>
      <c r="BD75" s="301">
        <f t="shared" si="306"/>
        <v>1.3646416148230811E-2</v>
      </c>
      <c r="BE75" s="301">
        <f t="shared" si="306"/>
        <v>1.451037729467175E-2</v>
      </c>
      <c r="BF75" s="301">
        <f t="shared" si="306"/>
        <v>1.6186984318659059E-2</v>
      </c>
      <c r="BG75" s="301">
        <f t="shared" si="306"/>
        <v>2.056297127094453E-2</v>
      </c>
      <c r="BH75" s="301">
        <f t="shared" si="306"/>
        <v>2.2436713595748392E-2</v>
      </c>
      <c r="BI75" s="302">
        <f t="shared" si="306"/>
        <v>2.1004539684301715E-2</v>
      </c>
      <c r="BJ75" s="301">
        <f t="shared" si="306"/>
        <v>2.4462787806639907E-2</v>
      </c>
      <c r="BK75" s="301">
        <f t="shared" si="306"/>
        <v>5.0900385505608714E-2</v>
      </c>
      <c r="BL75" s="301">
        <f t="shared" si="306"/>
        <v>6.2614622044458779E-2</v>
      </c>
      <c r="BM75" s="303">
        <f t="shared" ref="BM75:CC75" si="307">BM47</f>
        <v>6.2614622044458779E-2</v>
      </c>
      <c r="BN75" s="303">
        <f t="shared" si="307"/>
        <v>6.2614622044458779E-2</v>
      </c>
      <c r="BO75" s="303">
        <f t="shared" si="307"/>
        <v>6.2614622044458779E-2</v>
      </c>
      <c r="BP75" s="303">
        <f t="shared" si="307"/>
        <v>6.2614622044458779E-2</v>
      </c>
      <c r="BQ75" s="303">
        <f t="shared" si="307"/>
        <v>6.2614622044458779E-2</v>
      </c>
      <c r="BR75" s="303">
        <f t="shared" si="307"/>
        <v>6.2614622044458779E-2</v>
      </c>
      <c r="BS75" s="303">
        <f t="shared" si="307"/>
        <v>6.2614622044458779E-2</v>
      </c>
      <c r="BT75" s="303">
        <f t="shared" si="307"/>
        <v>6.2614622044458779E-2</v>
      </c>
      <c r="BU75" s="303">
        <f t="shared" si="307"/>
        <v>6.2614622044458779E-2</v>
      </c>
      <c r="BV75" s="303">
        <f t="shared" si="307"/>
        <v>6.2614622044458779E-2</v>
      </c>
      <c r="BW75" s="303">
        <f t="shared" si="307"/>
        <v>6.2614622044458779E-2</v>
      </c>
      <c r="BX75" s="303">
        <f t="shared" si="307"/>
        <v>6.2614622044458779E-2</v>
      </c>
      <c r="BY75" s="303">
        <f t="shared" si="307"/>
        <v>6.2614622044458779E-2</v>
      </c>
      <c r="BZ75" s="303">
        <f t="shared" si="307"/>
        <v>6.2614622044458779E-2</v>
      </c>
      <c r="CA75" s="303">
        <f t="shared" si="307"/>
        <v>6.2614622044458779E-2</v>
      </c>
      <c r="CB75" s="303">
        <f t="shared" si="307"/>
        <v>6.2614622044458779E-2</v>
      </c>
      <c r="CC75" s="303">
        <f t="shared" si="307"/>
        <v>6.2614622044458779E-2</v>
      </c>
      <c r="CD75" s="364"/>
      <c r="CE75" s="122"/>
      <c r="CF75" s="122"/>
      <c r="CG75" s="122"/>
      <c r="CH75" s="122"/>
      <c r="CI75" s="122"/>
      <c r="CJ75" s="122"/>
      <c r="CK75" s="122"/>
      <c r="CL75" s="122"/>
      <c r="CM75" s="122"/>
      <c r="CN75" s="122"/>
      <c r="CO75" s="122"/>
      <c r="CP75" s="122"/>
      <c r="CQ75" s="122"/>
      <c r="CR75" s="122"/>
      <c r="CS75" s="122"/>
      <c r="CT75" s="122"/>
      <c r="CU75" s="122"/>
      <c r="CV75" s="122"/>
      <c r="CW75" s="122"/>
      <c r="CX75" s="122"/>
      <c r="CY75" s="122"/>
      <c r="CZ75" s="122"/>
      <c r="DA75" s="122"/>
      <c r="DB75" s="122"/>
      <c r="DC75" s="122"/>
      <c r="DD75" s="122"/>
      <c r="DE75" s="122"/>
      <c r="DF75" s="122"/>
      <c r="DG75" s="3"/>
      <c r="DH75" s="3"/>
      <c r="DI75" s="3"/>
      <c r="DJ75" s="3"/>
      <c r="DK75" s="3"/>
      <c r="DL75" s="3"/>
      <c r="DM75" s="3"/>
      <c r="DN75" s="3"/>
      <c r="DO75" s="3"/>
    </row>
    <row r="76" spans="27:119">
      <c r="AB76" s="354">
        <f t="shared" si="194"/>
        <v>36892</v>
      </c>
      <c r="AC76" s="128"/>
      <c r="AD76" s="268">
        <v>60</v>
      </c>
      <c r="AE76" s="268">
        <f t="shared" si="195"/>
        <v>0</v>
      </c>
      <c r="AF76" s="128"/>
      <c r="AG76" s="23"/>
      <c r="AH76" s="122"/>
      <c r="AI76" s="122"/>
      <c r="AJ76" s="368"/>
      <c r="AK76" s="171" t="s">
        <v>716</v>
      </c>
      <c r="AL76" s="122"/>
      <c r="AM76" s="122"/>
      <c r="AN76" s="309">
        <f t="shared" ref="AN76:AW76" si="308">AN48</f>
        <v>5.4500009839908214E-2</v>
      </c>
      <c r="AO76" s="309">
        <f t="shared" si="308"/>
        <v>4.7799991598603153E-2</v>
      </c>
      <c r="AP76" s="309">
        <f t="shared" si="308"/>
        <v>4.6599997461220122E-2</v>
      </c>
      <c r="AQ76" s="308">
        <f t="shared" si="308"/>
        <v>4.5000007490993976E-2</v>
      </c>
      <c r="AR76" s="308">
        <f t="shared" si="308"/>
        <v>3.9300011835601056E-2</v>
      </c>
      <c r="AS76" s="309">
        <f t="shared" si="308"/>
        <v>3.6156695917221038E-2</v>
      </c>
      <c r="AT76" s="309">
        <f t="shared" si="308"/>
        <v>3.8235620751875921E-2</v>
      </c>
      <c r="AU76" s="309">
        <f t="shared" si="308"/>
        <v>4.410003903757409E-2</v>
      </c>
      <c r="AV76" s="309">
        <f t="shared" si="308"/>
        <v>4.2200028760331243E-2</v>
      </c>
      <c r="AW76" s="309">
        <f t="shared" si="308"/>
        <v>3.8900033450578686E-2</v>
      </c>
      <c r="AX76" s="309">
        <f t="shared" ref="AX76:BL76" si="309">AX48</f>
        <v>3.1000007537453245E-2</v>
      </c>
      <c r="AY76" s="309">
        <f t="shared" si="309"/>
        <v>2.7100009653499013E-2</v>
      </c>
      <c r="AZ76" s="309">
        <f t="shared" si="309"/>
        <v>2.2300050192195053E-2</v>
      </c>
      <c r="BA76" s="309">
        <f t="shared" si="309"/>
        <v>2.5299957325744638E-2</v>
      </c>
      <c r="BB76" s="309">
        <f t="shared" si="309"/>
        <v>1.5399960174683036E-2</v>
      </c>
      <c r="BC76" s="310">
        <f t="shared" si="309"/>
        <v>1.1100034333807018E-2</v>
      </c>
      <c r="BD76" s="310">
        <f t="shared" si="309"/>
        <v>7.1000003200292205E-3</v>
      </c>
      <c r="BE76" s="310">
        <f t="shared" si="309"/>
        <v>9.1000155016305317E-3</v>
      </c>
      <c r="BF76" s="310">
        <f t="shared" si="309"/>
        <v>8.6000335029261521E-3</v>
      </c>
      <c r="BG76" s="310">
        <f t="shared" si="309"/>
        <v>1.0400554570129117E-3</v>
      </c>
      <c r="BH76" s="310">
        <f t="shared" si="309"/>
        <v>-2.1600186074329786E-3</v>
      </c>
      <c r="BI76" s="311">
        <f t="shared" si="309"/>
        <v>8.7995469739587939E-4</v>
      </c>
      <c r="BJ76" s="310">
        <f t="shared" si="309"/>
        <v>2.3329968858514682E-2</v>
      </c>
      <c r="BK76" s="310">
        <f t="shared" si="309"/>
        <v>3.0590005328907655E-2</v>
      </c>
      <c r="BL76" s="310">
        <f t="shared" si="309"/>
        <v>2.6869942060977925E-2</v>
      </c>
      <c r="BM76" s="312">
        <f t="shared" ref="BM76:CC76" si="310">BM48</f>
        <v>2.6869942060977925E-2</v>
      </c>
      <c r="BN76" s="312">
        <f t="shared" si="310"/>
        <v>2.6869942060977925E-2</v>
      </c>
      <c r="BO76" s="312">
        <f t="shared" si="310"/>
        <v>2.6869942060977925E-2</v>
      </c>
      <c r="BP76" s="312">
        <f t="shared" si="310"/>
        <v>2.6869942060977925E-2</v>
      </c>
      <c r="BQ76" s="312">
        <f t="shared" si="310"/>
        <v>2.6869942060977925E-2</v>
      </c>
      <c r="BR76" s="312">
        <f t="shared" si="310"/>
        <v>2.6869942060977925E-2</v>
      </c>
      <c r="BS76" s="312">
        <f t="shared" si="310"/>
        <v>2.6869942060977925E-2</v>
      </c>
      <c r="BT76" s="312">
        <f t="shared" si="310"/>
        <v>2.6869942060977925E-2</v>
      </c>
      <c r="BU76" s="312">
        <f t="shared" si="310"/>
        <v>2.6869942060977925E-2</v>
      </c>
      <c r="BV76" s="312">
        <f t="shared" si="310"/>
        <v>2.6869942060977925E-2</v>
      </c>
      <c r="BW76" s="312">
        <f t="shared" si="310"/>
        <v>2.6869942060977925E-2</v>
      </c>
      <c r="BX76" s="312">
        <f t="shared" si="310"/>
        <v>2.6869942060977925E-2</v>
      </c>
      <c r="BY76" s="312">
        <f t="shared" si="310"/>
        <v>2.6869942060977925E-2</v>
      </c>
      <c r="BZ76" s="312">
        <f t="shared" si="310"/>
        <v>2.6869942060977925E-2</v>
      </c>
      <c r="CA76" s="312">
        <f t="shared" si="310"/>
        <v>2.6869942060977925E-2</v>
      </c>
      <c r="CB76" s="312">
        <f t="shared" si="310"/>
        <v>2.6869942060977925E-2</v>
      </c>
      <c r="CC76" s="312">
        <f t="shared" si="310"/>
        <v>2.6869942060977925E-2</v>
      </c>
      <c r="CD76" s="364"/>
      <c r="CE76" s="122"/>
      <c r="CF76" s="122"/>
      <c r="CG76" s="122"/>
      <c r="CH76" s="122"/>
      <c r="CI76" s="122"/>
      <c r="CJ76" s="122"/>
      <c r="CK76" s="122"/>
      <c r="CL76" s="122"/>
      <c r="CM76" s="122"/>
      <c r="CN76" s="122"/>
      <c r="CO76" s="122"/>
      <c r="CP76" s="122"/>
      <c r="CQ76" s="122"/>
      <c r="CR76" s="122"/>
      <c r="CS76" s="122"/>
      <c r="CT76" s="122"/>
      <c r="CU76" s="122"/>
      <c r="CV76" s="122"/>
      <c r="CW76" s="122"/>
      <c r="CX76" s="122"/>
      <c r="CY76" s="122"/>
      <c r="CZ76" s="122"/>
      <c r="DA76" s="122"/>
      <c r="DB76" s="122"/>
      <c r="DC76" s="122"/>
      <c r="DD76" s="122"/>
      <c r="DE76" s="122"/>
      <c r="DF76" s="122"/>
      <c r="DG76" s="3"/>
      <c r="DH76" s="3"/>
      <c r="DI76" s="3"/>
      <c r="DJ76" s="3"/>
      <c r="DK76" s="3"/>
      <c r="DL76" s="3"/>
      <c r="DM76" s="3"/>
      <c r="DN76" s="3"/>
      <c r="DO76" s="3"/>
    </row>
    <row r="77" spans="27:119">
      <c r="AB77" s="221"/>
      <c r="AC77" s="128"/>
      <c r="AD77" s="268"/>
      <c r="AE77" s="268"/>
      <c r="AF77" s="128"/>
      <c r="AG77" s="23"/>
      <c r="AH77" s="122"/>
      <c r="AI77" s="122"/>
      <c r="AJ77" s="197"/>
      <c r="AK77" s="171" t="s">
        <v>717</v>
      </c>
      <c r="AL77" s="122"/>
      <c r="AM77" s="122"/>
      <c r="AN77" s="309">
        <f t="shared" ref="AN77:AW77" si="311">AN49</f>
        <v>0.36899999999999999</v>
      </c>
      <c r="AO77" s="309">
        <f t="shared" si="311"/>
        <v>0.36899999999999999</v>
      </c>
      <c r="AP77" s="309">
        <f t="shared" si="311"/>
        <v>0.36899999999999999</v>
      </c>
      <c r="AQ77" s="308">
        <f t="shared" si="311"/>
        <v>0.36899999999999999</v>
      </c>
      <c r="AR77" s="308">
        <f t="shared" si="311"/>
        <v>0.36899999999999999</v>
      </c>
      <c r="AS77" s="309">
        <f t="shared" si="311"/>
        <v>0.36899999999999999</v>
      </c>
      <c r="AT77" s="309">
        <f t="shared" si="311"/>
        <v>0.36899999999999999</v>
      </c>
      <c r="AU77" s="309">
        <f t="shared" si="311"/>
        <v>0.36899999999999999</v>
      </c>
      <c r="AV77" s="309">
        <f t="shared" si="311"/>
        <v>0.36899999999999999</v>
      </c>
      <c r="AW77" s="309">
        <f t="shared" si="311"/>
        <v>0.36899999999999999</v>
      </c>
      <c r="AX77" s="309">
        <f t="shared" ref="AX77:BL77" si="312">AX49</f>
        <v>0.36899999999999999</v>
      </c>
      <c r="AY77" s="309">
        <f t="shared" si="312"/>
        <v>0.36899999999999999</v>
      </c>
      <c r="AZ77" s="309">
        <f t="shared" si="312"/>
        <v>0.36899999999999999</v>
      </c>
      <c r="BA77" s="309">
        <f t="shared" si="312"/>
        <v>0.36899999999999999</v>
      </c>
      <c r="BB77" s="309">
        <f t="shared" si="312"/>
        <v>0.36899999999999999</v>
      </c>
      <c r="BC77" s="310">
        <f t="shared" si="312"/>
        <v>0.36899999999999999</v>
      </c>
      <c r="BD77" s="310">
        <f t="shared" si="312"/>
        <v>0.36899999999999999</v>
      </c>
      <c r="BE77" s="310">
        <f t="shared" si="312"/>
        <v>0.36899999999999999</v>
      </c>
      <c r="BF77" s="310">
        <f t="shared" si="312"/>
        <v>0.36899999999999999</v>
      </c>
      <c r="BG77" s="310">
        <f t="shared" si="312"/>
        <v>0.36899999999999999</v>
      </c>
      <c r="BH77" s="310">
        <f t="shared" si="312"/>
        <v>0.36899999999999999</v>
      </c>
      <c r="BI77" s="311">
        <f t="shared" si="312"/>
        <v>0.36899999999999999</v>
      </c>
      <c r="BJ77" s="310">
        <f t="shared" si="312"/>
        <v>0.36899999999999999</v>
      </c>
      <c r="BK77" s="310">
        <f t="shared" si="312"/>
        <v>0.36899999999999999</v>
      </c>
      <c r="BL77" s="310">
        <f t="shared" si="312"/>
        <v>0.36899999999999999</v>
      </c>
      <c r="BM77" s="312">
        <f t="shared" ref="BM77:CC77" si="313">BM49</f>
        <v>0.36899999999999999</v>
      </c>
      <c r="BN77" s="312">
        <f t="shared" si="313"/>
        <v>0.36899999999999999</v>
      </c>
      <c r="BO77" s="312">
        <f t="shared" si="313"/>
        <v>0.36899999999999999</v>
      </c>
      <c r="BP77" s="312">
        <f t="shared" si="313"/>
        <v>0.36899999999999999</v>
      </c>
      <c r="BQ77" s="312">
        <f t="shared" si="313"/>
        <v>0.36899999999999999</v>
      </c>
      <c r="BR77" s="312">
        <f t="shared" si="313"/>
        <v>0.36899999999999999</v>
      </c>
      <c r="BS77" s="312">
        <f t="shared" si="313"/>
        <v>0.36899999999999999</v>
      </c>
      <c r="BT77" s="312">
        <f t="shared" si="313"/>
        <v>0.36899999999999999</v>
      </c>
      <c r="BU77" s="312">
        <f t="shared" si="313"/>
        <v>0.36899999999999999</v>
      </c>
      <c r="BV77" s="312">
        <f t="shared" si="313"/>
        <v>0.36899999999999999</v>
      </c>
      <c r="BW77" s="312">
        <f t="shared" si="313"/>
        <v>0.36899999999999999</v>
      </c>
      <c r="BX77" s="312">
        <f t="shared" si="313"/>
        <v>0.36899999999999999</v>
      </c>
      <c r="BY77" s="312">
        <f t="shared" si="313"/>
        <v>0.36899999999999999</v>
      </c>
      <c r="BZ77" s="312">
        <f t="shared" si="313"/>
        <v>0.36899999999999999</v>
      </c>
      <c r="CA77" s="312">
        <f t="shared" si="313"/>
        <v>0.36899999999999999</v>
      </c>
      <c r="CB77" s="312">
        <f t="shared" si="313"/>
        <v>0.36899999999999999</v>
      </c>
      <c r="CC77" s="312">
        <f t="shared" si="313"/>
        <v>0.36899999999999999</v>
      </c>
      <c r="CD77" s="364"/>
      <c r="CE77" s="122"/>
      <c r="CF77" s="122"/>
      <c r="CG77" s="122"/>
      <c r="CH77" s="122"/>
      <c r="CI77" s="122"/>
      <c r="CJ77" s="122"/>
      <c r="CK77" s="122"/>
      <c r="CL77" s="122"/>
      <c r="CM77" s="122"/>
      <c r="CN77" s="122"/>
      <c r="CO77" s="122"/>
      <c r="CP77" s="122"/>
      <c r="CQ77" s="122"/>
      <c r="CR77" s="122"/>
      <c r="CS77" s="122"/>
      <c r="CT77" s="122"/>
      <c r="CU77" s="122"/>
      <c r="CV77" s="122"/>
      <c r="CW77" s="122"/>
      <c r="CX77" s="122"/>
      <c r="CY77" s="122"/>
      <c r="CZ77" s="122"/>
      <c r="DA77" s="122"/>
      <c r="DB77" s="122"/>
      <c r="DC77" s="122"/>
      <c r="DD77" s="122"/>
      <c r="DE77" s="122"/>
      <c r="DF77" s="122"/>
      <c r="DG77" s="3"/>
      <c r="DH77" s="3"/>
      <c r="DI77" s="3"/>
      <c r="DJ77" s="3"/>
      <c r="DK77" s="3"/>
      <c r="DL77" s="3"/>
      <c r="DM77" s="3"/>
      <c r="DN77" s="3"/>
      <c r="DO77" s="3"/>
    </row>
    <row r="78" spans="27:119" ht="15.6">
      <c r="AB78" s="221"/>
      <c r="AC78" s="128"/>
      <c r="AD78" s="268"/>
      <c r="AE78" s="268"/>
      <c r="AF78" s="128"/>
      <c r="AG78" s="23"/>
      <c r="AH78" s="122"/>
      <c r="AI78" s="122"/>
      <c r="AJ78" s="197"/>
      <c r="AK78" s="171" t="s">
        <v>718</v>
      </c>
      <c r="AL78" s="122"/>
      <c r="AM78" s="122"/>
      <c r="AN78" s="309">
        <f t="shared" ref="AN78:AW78" si="314">AN50</f>
        <v>0</v>
      </c>
      <c r="AO78" s="309">
        <f t="shared" si="314"/>
        <v>0</v>
      </c>
      <c r="AP78" s="309">
        <f t="shared" si="314"/>
        <v>0</v>
      </c>
      <c r="AQ78" s="308">
        <f t="shared" si="314"/>
        <v>0</v>
      </c>
      <c r="AR78" s="308">
        <f t="shared" si="314"/>
        <v>0</v>
      </c>
      <c r="AS78" s="309">
        <f t="shared" si="314"/>
        <v>0</v>
      </c>
      <c r="AT78" s="309">
        <f t="shared" si="314"/>
        <v>0</v>
      </c>
      <c r="AU78" s="309">
        <f t="shared" si="314"/>
        <v>0</v>
      </c>
      <c r="AV78" s="309">
        <f t="shared" si="314"/>
        <v>0</v>
      </c>
      <c r="AW78" s="309">
        <f t="shared" si="314"/>
        <v>0</v>
      </c>
      <c r="AX78" s="309">
        <f t="shared" ref="AX78:BL78" si="315">AX50</f>
        <v>0</v>
      </c>
      <c r="AY78" s="309">
        <f t="shared" si="315"/>
        <v>0</v>
      </c>
      <c r="AZ78" s="309">
        <f t="shared" si="315"/>
        <v>0</v>
      </c>
      <c r="BA78" s="309">
        <f t="shared" si="315"/>
        <v>0</v>
      </c>
      <c r="BB78" s="309">
        <f t="shared" si="315"/>
        <v>0</v>
      </c>
      <c r="BC78" s="310">
        <f t="shared" si="315"/>
        <v>0</v>
      </c>
      <c r="BD78" s="310">
        <f t="shared" si="315"/>
        <v>0</v>
      </c>
      <c r="BE78" s="310">
        <f t="shared" si="315"/>
        <v>0</v>
      </c>
      <c r="BF78" s="310">
        <f t="shared" si="315"/>
        <v>0</v>
      </c>
      <c r="BG78" s="310">
        <f t="shared" si="315"/>
        <v>0</v>
      </c>
      <c r="BH78" s="310">
        <f t="shared" si="315"/>
        <v>0</v>
      </c>
      <c r="BI78" s="311">
        <f t="shared" si="315"/>
        <v>0</v>
      </c>
      <c r="BJ78" s="310">
        <f t="shared" si="315"/>
        <v>0</v>
      </c>
      <c r="BK78" s="310">
        <f t="shared" si="315"/>
        <v>0</v>
      </c>
      <c r="BL78" s="310">
        <f t="shared" si="315"/>
        <v>0</v>
      </c>
      <c r="BM78" s="312">
        <f t="shared" ref="BM78:CC78" si="316">BM50</f>
        <v>0</v>
      </c>
      <c r="BN78" s="312">
        <f t="shared" si="316"/>
        <v>0</v>
      </c>
      <c r="BO78" s="312">
        <f t="shared" si="316"/>
        <v>0</v>
      </c>
      <c r="BP78" s="312">
        <f t="shared" si="316"/>
        <v>0</v>
      </c>
      <c r="BQ78" s="312">
        <f t="shared" si="316"/>
        <v>0</v>
      </c>
      <c r="BR78" s="312">
        <f t="shared" si="316"/>
        <v>0</v>
      </c>
      <c r="BS78" s="312">
        <f t="shared" si="316"/>
        <v>0</v>
      </c>
      <c r="BT78" s="312">
        <f t="shared" si="316"/>
        <v>0</v>
      </c>
      <c r="BU78" s="312">
        <f t="shared" si="316"/>
        <v>0</v>
      </c>
      <c r="BV78" s="312">
        <f t="shared" si="316"/>
        <v>0</v>
      </c>
      <c r="BW78" s="312">
        <f t="shared" si="316"/>
        <v>0</v>
      </c>
      <c r="BX78" s="312">
        <f t="shared" si="316"/>
        <v>0</v>
      </c>
      <c r="BY78" s="312">
        <f t="shared" si="316"/>
        <v>0</v>
      </c>
      <c r="BZ78" s="312">
        <f t="shared" si="316"/>
        <v>0</v>
      </c>
      <c r="CA78" s="312">
        <f t="shared" si="316"/>
        <v>0</v>
      </c>
      <c r="CB78" s="312">
        <f t="shared" si="316"/>
        <v>0</v>
      </c>
      <c r="CC78" s="312">
        <f t="shared" si="316"/>
        <v>0</v>
      </c>
      <c r="CD78" s="364"/>
      <c r="CE78" s="122"/>
      <c r="CF78" s="122"/>
      <c r="CG78" s="122"/>
      <c r="CH78" s="122"/>
      <c r="CI78" s="122"/>
      <c r="CJ78" s="122"/>
      <c r="CK78" s="122"/>
      <c r="CL78" s="122"/>
      <c r="CM78" s="122"/>
      <c r="CN78" s="122"/>
      <c r="CO78" s="122"/>
      <c r="CP78" s="122"/>
      <c r="CQ78" s="122"/>
      <c r="CR78" s="122"/>
      <c r="CS78" s="122"/>
      <c r="CT78" s="122"/>
      <c r="CU78" s="122"/>
      <c r="CV78" s="122"/>
      <c r="CW78" s="122"/>
      <c r="CX78" s="122"/>
      <c r="CY78" s="122"/>
      <c r="CZ78" s="122"/>
      <c r="DA78" s="122"/>
      <c r="DB78" s="122"/>
      <c r="DC78" s="122"/>
      <c r="DD78" s="122"/>
      <c r="DE78" s="122"/>
      <c r="DF78" s="122"/>
      <c r="DG78" s="3"/>
      <c r="DH78" s="3"/>
      <c r="DI78" s="3"/>
      <c r="DJ78" s="3"/>
      <c r="DK78" s="3"/>
      <c r="DL78" s="3"/>
      <c r="DM78" s="3"/>
      <c r="DN78" s="3"/>
      <c r="DO78" s="3"/>
    </row>
    <row r="79" spans="27:119">
      <c r="AB79" s="221"/>
      <c r="AC79" s="128"/>
      <c r="AD79" s="268"/>
      <c r="AE79" s="268"/>
      <c r="AF79" s="128"/>
      <c r="AG79" s="23"/>
      <c r="AH79" s="122"/>
      <c r="AI79" s="122"/>
      <c r="AJ79" s="197"/>
      <c r="AK79" s="171" t="s">
        <v>719</v>
      </c>
      <c r="AL79" s="122"/>
      <c r="AM79" s="122"/>
      <c r="AN79" s="309">
        <f t="shared" ref="AN79:AW79" si="317">AN61</f>
        <v>0.22</v>
      </c>
      <c r="AO79" s="309">
        <f t="shared" si="317"/>
        <v>0.22</v>
      </c>
      <c r="AP79" s="309">
        <f t="shared" si="317"/>
        <v>0.22</v>
      </c>
      <c r="AQ79" s="308">
        <f t="shared" si="317"/>
        <v>0.22</v>
      </c>
      <c r="AR79" s="308">
        <f t="shared" si="317"/>
        <v>0.22</v>
      </c>
      <c r="AS79" s="309">
        <f t="shared" si="317"/>
        <v>0.22</v>
      </c>
      <c r="AT79" s="309">
        <f t="shared" si="317"/>
        <v>0.22</v>
      </c>
      <c r="AU79" s="309">
        <f t="shared" si="317"/>
        <v>0.22</v>
      </c>
      <c r="AV79" s="309">
        <f t="shared" si="317"/>
        <v>0.22</v>
      </c>
      <c r="AW79" s="309">
        <f t="shared" si="317"/>
        <v>0.22</v>
      </c>
      <c r="AX79" s="309">
        <f t="shared" ref="AX79:BL79" si="318">AX61</f>
        <v>0.22</v>
      </c>
      <c r="AY79" s="309">
        <f t="shared" si="318"/>
        <v>0.22</v>
      </c>
      <c r="AZ79" s="309">
        <f t="shared" si="318"/>
        <v>0.22</v>
      </c>
      <c r="BA79" s="309">
        <f t="shared" si="318"/>
        <v>0.22</v>
      </c>
      <c r="BB79" s="309">
        <f t="shared" si="318"/>
        <v>0.22</v>
      </c>
      <c r="BC79" s="310">
        <f t="shared" si="318"/>
        <v>0.22</v>
      </c>
      <c r="BD79" s="310">
        <f t="shared" si="318"/>
        <v>0.22</v>
      </c>
      <c r="BE79" s="310">
        <f t="shared" si="318"/>
        <v>0.22</v>
      </c>
      <c r="BF79" s="310">
        <f t="shared" si="318"/>
        <v>0.22</v>
      </c>
      <c r="BG79" s="310">
        <f t="shared" si="318"/>
        <v>0.22</v>
      </c>
      <c r="BH79" s="310">
        <f t="shared" si="318"/>
        <v>0.22</v>
      </c>
      <c r="BI79" s="311">
        <f t="shared" si="318"/>
        <v>0.22</v>
      </c>
      <c r="BJ79" s="310">
        <f t="shared" si="318"/>
        <v>0.22</v>
      </c>
      <c r="BK79" s="310">
        <f t="shared" si="318"/>
        <v>0.22</v>
      </c>
      <c r="BL79" s="310">
        <f t="shared" si="318"/>
        <v>0.22</v>
      </c>
      <c r="BM79" s="312">
        <f t="shared" ref="BM79:CC79" si="319">BM61</f>
        <v>0.22</v>
      </c>
      <c r="BN79" s="312">
        <f t="shared" si="319"/>
        <v>0.22</v>
      </c>
      <c r="BO79" s="312">
        <f t="shared" si="319"/>
        <v>0.22</v>
      </c>
      <c r="BP79" s="312">
        <f t="shared" si="319"/>
        <v>0.22</v>
      </c>
      <c r="BQ79" s="312">
        <f t="shared" si="319"/>
        <v>0.22</v>
      </c>
      <c r="BR79" s="312">
        <f t="shared" si="319"/>
        <v>0.22</v>
      </c>
      <c r="BS79" s="312">
        <f t="shared" si="319"/>
        <v>0.22</v>
      </c>
      <c r="BT79" s="312">
        <f t="shared" si="319"/>
        <v>0.22</v>
      </c>
      <c r="BU79" s="312">
        <f t="shared" si="319"/>
        <v>0.22</v>
      </c>
      <c r="BV79" s="312">
        <f t="shared" si="319"/>
        <v>0.22</v>
      </c>
      <c r="BW79" s="312">
        <f t="shared" si="319"/>
        <v>0.22</v>
      </c>
      <c r="BX79" s="312">
        <f t="shared" si="319"/>
        <v>0.22</v>
      </c>
      <c r="BY79" s="312">
        <f t="shared" si="319"/>
        <v>0.22</v>
      </c>
      <c r="BZ79" s="312">
        <f t="shared" si="319"/>
        <v>0.22</v>
      </c>
      <c r="CA79" s="312">
        <f t="shared" si="319"/>
        <v>0.22</v>
      </c>
      <c r="CB79" s="312">
        <f t="shared" si="319"/>
        <v>0.22</v>
      </c>
      <c r="CC79" s="312">
        <f t="shared" si="319"/>
        <v>0.22</v>
      </c>
      <c r="CD79" s="364"/>
      <c r="CE79" s="122"/>
      <c r="CF79" s="122"/>
      <c r="CG79" s="122"/>
      <c r="CH79" s="122"/>
      <c r="CI79" s="122"/>
      <c r="CJ79" s="122"/>
      <c r="CK79" s="122"/>
      <c r="CL79" s="122"/>
      <c r="CM79" s="122"/>
      <c r="CN79" s="122"/>
      <c r="CO79" s="122"/>
      <c r="CP79" s="122"/>
      <c r="CQ79" s="122"/>
      <c r="CR79" s="122"/>
      <c r="CS79" s="122"/>
      <c r="CT79" s="122"/>
      <c r="CU79" s="122"/>
      <c r="CV79" s="122"/>
      <c r="CW79" s="122"/>
      <c r="CX79" s="122"/>
      <c r="CY79" s="122"/>
      <c r="CZ79" s="122"/>
      <c r="DA79" s="122"/>
      <c r="DB79" s="122"/>
      <c r="DC79" s="122"/>
      <c r="DD79" s="122"/>
      <c r="DE79" s="122"/>
      <c r="DF79" s="122"/>
      <c r="DG79" s="3"/>
      <c r="DH79" s="3"/>
      <c r="DI79" s="3"/>
      <c r="DJ79" s="3"/>
      <c r="DK79" s="3"/>
      <c r="DL79" s="3"/>
      <c r="DM79" s="3"/>
      <c r="DN79" s="3"/>
      <c r="DO79" s="3"/>
    </row>
    <row r="80" spans="27:119">
      <c r="AB80" s="221"/>
      <c r="AC80" s="128"/>
      <c r="AD80" s="268"/>
      <c r="AE80" s="268"/>
      <c r="AF80" s="128"/>
      <c r="AG80" s="23"/>
      <c r="AH80" s="122"/>
      <c r="AI80" s="122"/>
      <c r="AJ80" s="197"/>
      <c r="AK80" s="171" t="s">
        <v>720</v>
      </c>
      <c r="AL80" s="122"/>
      <c r="AM80" s="122"/>
      <c r="AN80" s="309">
        <f t="shared" ref="AN80:AW80" si="320">AN52</f>
        <v>0.02</v>
      </c>
      <c r="AO80" s="309">
        <f t="shared" si="320"/>
        <v>0.02</v>
      </c>
      <c r="AP80" s="309">
        <f t="shared" si="320"/>
        <v>0.02</v>
      </c>
      <c r="AQ80" s="308">
        <f t="shared" si="320"/>
        <v>0.02</v>
      </c>
      <c r="AR80" s="308">
        <f t="shared" si="320"/>
        <v>0.02</v>
      </c>
      <c r="AS80" s="309">
        <f t="shared" si="320"/>
        <v>0.02</v>
      </c>
      <c r="AT80" s="309">
        <f t="shared" si="320"/>
        <v>0.02</v>
      </c>
      <c r="AU80" s="309">
        <f t="shared" si="320"/>
        <v>0.02</v>
      </c>
      <c r="AV80" s="309">
        <f t="shared" si="320"/>
        <v>0.02</v>
      </c>
      <c r="AW80" s="309">
        <f t="shared" si="320"/>
        <v>0.02</v>
      </c>
      <c r="AX80" s="309">
        <f t="shared" ref="AX80:BL80" si="321">AX52</f>
        <v>0.02</v>
      </c>
      <c r="AY80" s="309">
        <f t="shared" si="321"/>
        <v>0.02</v>
      </c>
      <c r="AZ80" s="309">
        <f t="shared" si="321"/>
        <v>0.02</v>
      </c>
      <c r="BA80" s="309">
        <f t="shared" si="321"/>
        <v>0.02</v>
      </c>
      <c r="BB80" s="309">
        <f t="shared" si="321"/>
        <v>0.02</v>
      </c>
      <c r="BC80" s="310">
        <f t="shared" si="321"/>
        <v>0.02</v>
      </c>
      <c r="BD80" s="310">
        <f t="shared" si="321"/>
        <v>0.02</v>
      </c>
      <c r="BE80" s="310">
        <f t="shared" si="321"/>
        <v>0.02</v>
      </c>
      <c r="BF80" s="310">
        <f t="shared" si="321"/>
        <v>0.02</v>
      </c>
      <c r="BG80" s="310">
        <f t="shared" si="321"/>
        <v>0.02</v>
      </c>
      <c r="BH80" s="310">
        <f t="shared" si="321"/>
        <v>0.02</v>
      </c>
      <c r="BI80" s="311">
        <f t="shared" si="321"/>
        <v>0.02</v>
      </c>
      <c r="BJ80" s="310">
        <f t="shared" si="321"/>
        <v>0.02</v>
      </c>
      <c r="BK80" s="310">
        <f t="shared" si="321"/>
        <v>0.02</v>
      </c>
      <c r="BL80" s="310">
        <f t="shared" si="321"/>
        <v>0.02</v>
      </c>
      <c r="BM80" s="312">
        <f t="shared" ref="BM80:CC80" si="322">BM52</f>
        <v>0.02</v>
      </c>
      <c r="BN80" s="312">
        <f t="shared" si="322"/>
        <v>0.02</v>
      </c>
      <c r="BO80" s="312">
        <f t="shared" si="322"/>
        <v>0.02</v>
      </c>
      <c r="BP80" s="312">
        <f t="shared" si="322"/>
        <v>0.02</v>
      </c>
      <c r="BQ80" s="312">
        <f t="shared" si="322"/>
        <v>0.02</v>
      </c>
      <c r="BR80" s="312">
        <f t="shared" si="322"/>
        <v>0.02</v>
      </c>
      <c r="BS80" s="312">
        <f t="shared" si="322"/>
        <v>0.02</v>
      </c>
      <c r="BT80" s="312">
        <f t="shared" si="322"/>
        <v>0.02</v>
      </c>
      <c r="BU80" s="312">
        <f t="shared" si="322"/>
        <v>0.02</v>
      </c>
      <c r="BV80" s="312">
        <f t="shared" si="322"/>
        <v>0.02</v>
      </c>
      <c r="BW80" s="312">
        <f t="shared" si="322"/>
        <v>0.02</v>
      </c>
      <c r="BX80" s="312">
        <f t="shared" si="322"/>
        <v>0.02</v>
      </c>
      <c r="BY80" s="312">
        <f t="shared" si="322"/>
        <v>0.02</v>
      </c>
      <c r="BZ80" s="312">
        <f t="shared" si="322"/>
        <v>0.02</v>
      </c>
      <c r="CA80" s="312">
        <f t="shared" si="322"/>
        <v>0.02</v>
      </c>
      <c r="CB80" s="312">
        <f t="shared" si="322"/>
        <v>0.02</v>
      </c>
      <c r="CC80" s="312">
        <f t="shared" si="322"/>
        <v>0.02</v>
      </c>
      <c r="CD80" s="364"/>
      <c r="CE80" s="122"/>
      <c r="CF80" s="122"/>
      <c r="CG80" s="122"/>
      <c r="CH80" s="122"/>
      <c r="CI80" s="122"/>
      <c r="CJ80" s="122"/>
      <c r="CK80" s="122"/>
      <c r="CL80" s="122"/>
      <c r="CM80" s="122"/>
      <c r="CN80" s="122"/>
      <c r="CO80" s="122"/>
      <c r="CP80" s="122"/>
      <c r="CQ80" s="122"/>
      <c r="CR80" s="122"/>
      <c r="CS80" s="122"/>
      <c r="CT80" s="122"/>
      <c r="CU80" s="122"/>
      <c r="CV80" s="122"/>
      <c r="CW80" s="122"/>
      <c r="CX80" s="122"/>
      <c r="CY80" s="122"/>
      <c r="CZ80" s="122"/>
      <c r="DA80" s="122"/>
      <c r="DB80" s="122"/>
      <c r="DC80" s="122"/>
      <c r="DD80" s="122"/>
      <c r="DE80" s="122"/>
      <c r="DF80" s="122"/>
      <c r="DG80" s="3"/>
      <c r="DH80" s="3"/>
      <c r="DI80" s="3"/>
      <c r="DJ80" s="3"/>
      <c r="DK80" s="3"/>
      <c r="DL80" s="3"/>
      <c r="DM80" s="3"/>
      <c r="DN80" s="3"/>
      <c r="DO80" s="3"/>
    </row>
    <row r="81" spans="8:119" ht="13.8" thickBot="1">
      <c r="AB81" s="221"/>
      <c r="AC81" s="128"/>
      <c r="AD81" s="268"/>
      <c r="AE81" s="268"/>
      <c r="AF81" s="128"/>
      <c r="AG81" s="23"/>
      <c r="AH81" s="122"/>
      <c r="AI81" s="122"/>
      <c r="AJ81" s="197"/>
      <c r="AK81" s="344"/>
      <c r="AL81" s="137"/>
      <c r="AM81" s="137"/>
      <c r="AN81" s="369"/>
      <c r="AO81" s="346"/>
      <c r="AP81" s="370"/>
      <c r="AQ81" s="370"/>
      <c r="AR81" s="370"/>
      <c r="AS81" s="371"/>
      <c r="AT81" s="371"/>
      <c r="AU81" s="371"/>
      <c r="AV81" s="371"/>
      <c r="AW81" s="371"/>
      <c r="AX81" s="371"/>
      <c r="AY81" s="371"/>
      <c r="AZ81" s="371"/>
      <c r="BA81" s="371"/>
      <c r="BB81" s="371"/>
      <c r="BC81" s="372"/>
      <c r="BD81" s="372"/>
      <c r="BE81" s="372"/>
      <c r="BF81" s="372"/>
      <c r="BG81" s="372"/>
      <c r="BH81" s="372"/>
      <c r="BI81" s="373"/>
      <c r="BJ81" s="372"/>
      <c r="BK81" s="372"/>
      <c r="BL81" s="372"/>
      <c r="BM81" s="374"/>
      <c r="BN81" s="374"/>
      <c r="BO81" s="374"/>
      <c r="BP81" s="374"/>
      <c r="BQ81" s="374"/>
      <c r="BR81" s="374"/>
      <c r="BS81" s="374"/>
      <c r="BT81" s="374"/>
      <c r="BU81" s="374"/>
      <c r="BV81" s="374"/>
      <c r="BW81" s="374"/>
      <c r="BX81" s="374"/>
      <c r="BY81" s="374"/>
      <c r="BZ81" s="374"/>
      <c r="CA81" s="374"/>
      <c r="CB81" s="374"/>
      <c r="CC81" s="374"/>
      <c r="CD81" s="375"/>
      <c r="CE81" s="122"/>
      <c r="CF81" s="122"/>
      <c r="CG81" s="122"/>
      <c r="CH81" s="122"/>
      <c r="CI81" s="122"/>
      <c r="CJ81" s="122"/>
      <c r="CK81" s="122"/>
      <c r="CL81" s="122"/>
      <c r="CM81" s="122"/>
      <c r="CN81" s="122"/>
      <c r="CO81" s="122"/>
      <c r="CP81" s="122"/>
      <c r="CQ81" s="122"/>
      <c r="CR81" s="122"/>
      <c r="CS81" s="122"/>
      <c r="CT81" s="122"/>
      <c r="CU81" s="122"/>
      <c r="CV81" s="122"/>
      <c r="CW81" s="122"/>
      <c r="CX81" s="122"/>
      <c r="CY81" s="122"/>
      <c r="CZ81" s="122"/>
      <c r="DA81" s="122"/>
      <c r="DB81" s="122"/>
      <c r="DC81" s="122"/>
      <c r="DD81" s="122"/>
      <c r="DE81" s="122"/>
      <c r="DF81" s="122"/>
      <c r="DG81" s="3"/>
      <c r="DH81" s="3"/>
      <c r="DI81" s="3"/>
      <c r="DJ81" s="3"/>
      <c r="DK81" s="3"/>
      <c r="DL81" s="3"/>
      <c r="DM81" s="3"/>
      <c r="DN81" s="3"/>
      <c r="DO81" s="3"/>
    </row>
    <row r="82" spans="8:119" ht="13.8" thickBot="1">
      <c r="AB82" s="221"/>
      <c r="AC82" s="128"/>
      <c r="AD82" s="268"/>
      <c r="AE82" s="268"/>
      <c r="AF82" s="128"/>
      <c r="AG82" s="23"/>
      <c r="AH82" s="122"/>
      <c r="AI82" s="122"/>
      <c r="AJ82" s="197"/>
      <c r="AK82" s="171"/>
      <c r="AL82" s="122"/>
      <c r="AM82" s="122"/>
      <c r="AN82" s="376"/>
      <c r="AO82" s="293"/>
      <c r="AP82" s="377"/>
      <c r="AQ82" s="377"/>
      <c r="AR82" s="377"/>
      <c r="AS82" s="361"/>
      <c r="AT82" s="361"/>
      <c r="AU82" s="361"/>
      <c r="AV82" s="361"/>
      <c r="AW82" s="361"/>
      <c r="AX82" s="361"/>
      <c r="AY82" s="361"/>
      <c r="AZ82" s="361"/>
      <c r="BA82" s="361"/>
      <c r="BB82" s="361"/>
      <c r="BC82" s="378"/>
      <c r="BD82" s="378"/>
      <c r="BE82" s="378"/>
      <c r="BF82" s="378"/>
      <c r="BG82" s="378"/>
      <c r="BH82" s="378"/>
      <c r="BI82" s="379"/>
      <c r="BJ82" s="378"/>
      <c r="BK82" s="378"/>
      <c r="BL82" s="378"/>
      <c r="BM82" s="380"/>
      <c r="BN82" s="380"/>
      <c r="BO82" s="380"/>
      <c r="BP82" s="380"/>
      <c r="BQ82" s="380"/>
      <c r="BR82" s="380"/>
      <c r="BS82" s="380"/>
      <c r="BT82" s="380"/>
      <c r="BU82" s="380"/>
      <c r="BV82" s="380"/>
      <c r="BW82" s="380"/>
      <c r="BX82" s="380"/>
      <c r="BY82" s="380"/>
      <c r="BZ82" s="380"/>
      <c r="CA82" s="380"/>
      <c r="CB82" s="380"/>
      <c r="CC82" s="380"/>
      <c r="CD82" s="364"/>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3"/>
      <c r="DH82" s="3"/>
      <c r="DI82" s="3"/>
      <c r="DJ82" s="3"/>
      <c r="DK82" s="3"/>
      <c r="DL82" s="3"/>
      <c r="DM82" s="3"/>
      <c r="DN82" s="3"/>
      <c r="DO82" s="3"/>
    </row>
    <row r="83" spans="8:119">
      <c r="AB83" s="221"/>
      <c r="AC83" s="128"/>
      <c r="AD83" s="268"/>
      <c r="AE83" s="268"/>
      <c r="AF83" s="128"/>
      <c r="AG83" s="23"/>
      <c r="AH83" s="122"/>
      <c r="AI83" s="122"/>
      <c r="AJ83" s="197"/>
      <c r="AK83" s="358" t="s">
        <v>272</v>
      </c>
      <c r="AL83" s="125"/>
      <c r="AM83" s="125"/>
      <c r="AN83" s="125">
        <v>2001</v>
      </c>
      <c r="AO83" s="286">
        <f t="shared" ref="AO83:AW83" si="323">AN83+1</f>
        <v>2002</v>
      </c>
      <c r="AP83" s="287">
        <f t="shared" si="323"/>
        <v>2003</v>
      </c>
      <c r="AQ83" s="287">
        <f t="shared" si="323"/>
        <v>2004</v>
      </c>
      <c r="AR83" s="287">
        <f t="shared" si="323"/>
        <v>2005</v>
      </c>
      <c r="AS83" s="285">
        <f t="shared" si="323"/>
        <v>2006</v>
      </c>
      <c r="AT83" s="285">
        <f t="shared" si="323"/>
        <v>2007</v>
      </c>
      <c r="AU83" s="285">
        <f t="shared" si="323"/>
        <v>2008</v>
      </c>
      <c r="AV83" s="285">
        <f t="shared" si="323"/>
        <v>2009</v>
      </c>
      <c r="AW83" s="285">
        <f t="shared" si="323"/>
        <v>2010</v>
      </c>
      <c r="AX83" s="285">
        <f t="shared" ref="AX83:BL83" si="324">AW83+1</f>
        <v>2011</v>
      </c>
      <c r="AY83" s="285">
        <f t="shared" si="324"/>
        <v>2012</v>
      </c>
      <c r="AZ83" s="285">
        <f t="shared" si="324"/>
        <v>2013</v>
      </c>
      <c r="BA83" s="285">
        <f t="shared" si="324"/>
        <v>2014</v>
      </c>
      <c r="BB83" s="285">
        <f t="shared" si="324"/>
        <v>2015</v>
      </c>
      <c r="BC83" s="288">
        <f t="shared" si="324"/>
        <v>2016</v>
      </c>
      <c r="BD83" s="288">
        <f t="shared" si="324"/>
        <v>2017</v>
      </c>
      <c r="BE83" s="288">
        <f t="shared" si="324"/>
        <v>2018</v>
      </c>
      <c r="BF83" s="288">
        <f t="shared" si="324"/>
        <v>2019</v>
      </c>
      <c r="BG83" s="288">
        <f t="shared" si="324"/>
        <v>2020</v>
      </c>
      <c r="BH83" s="288">
        <f t="shared" si="324"/>
        <v>2021</v>
      </c>
      <c r="BI83" s="289">
        <f t="shared" si="324"/>
        <v>2022</v>
      </c>
      <c r="BJ83" s="288">
        <f t="shared" si="324"/>
        <v>2023</v>
      </c>
      <c r="BK83" s="288">
        <f t="shared" si="324"/>
        <v>2024</v>
      </c>
      <c r="BL83" s="288">
        <f t="shared" si="324"/>
        <v>2025</v>
      </c>
      <c r="BM83" s="290">
        <f t="shared" ref="BM83" si="325">BL83+1</f>
        <v>2026</v>
      </c>
      <c r="BN83" s="290">
        <f t="shared" ref="BN83" si="326">BM83+1</f>
        <v>2027</v>
      </c>
      <c r="BO83" s="290">
        <f t="shared" ref="BO83" si="327">BN83+1</f>
        <v>2028</v>
      </c>
      <c r="BP83" s="290">
        <f t="shared" ref="BP83" si="328">BO83+1</f>
        <v>2029</v>
      </c>
      <c r="BQ83" s="290">
        <f t="shared" ref="BQ83" si="329">BP83+1</f>
        <v>2030</v>
      </c>
      <c r="BR83" s="290">
        <f t="shared" ref="BR83" si="330">BQ83+1</f>
        <v>2031</v>
      </c>
      <c r="BS83" s="290">
        <f t="shared" ref="BS83" si="331">BR83+1</f>
        <v>2032</v>
      </c>
      <c r="BT83" s="290">
        <f t="shared" ref="BT83" si="332">BS83+1</f>
        <v>2033</v>
      </c>
      <c r="BU83" s="290">
        <f t="shared" ref="BU83" si="333">BT83+1</f>
        <v>2034</v>
      </c>
      <c r="BV83" s="290">
        <f t="shared" ref="BV83" si="334">BU83+1</f>
        <v>2035</v>
      </c>
      <c r="BW83" s="290">
        <f t="shared" ref="BW83" si="335">BV83+1</f>
        <v>2036</v>
      </c>
      <c r="BX83" s="290">
        <f t="shared" ref="BX83" si="336">BW83+1</f>
        <v>2037</v>
      </c>
      <c r="BY83" s="290">
        <f t="shared" ref="BY83" si="337">BX83+1</f>
        <v>2038</v>
      </c>
      <c r="BZ83" s="290">
        <f t="shared" ref="BZ83" si="338">BY83+1</f>
        <v>2039</v>
      </c>
      <c r="CA83" s="290">
        <f t="shared" ref="CA83" si="339">BZ83+1</f>
        <v>2040</v>
      </c>
      <c r="CB83" s="290">
        <f t="shared" ref="CB83" si="340">CA83+1</f>
        <v>2041</v>
      </c>
      <c r="CC83" s="290">
        <f t="shared" ref="CC83" si="341">CB83+1</f>
        <v>2042</v>
      </c>
      <c r="CD83" s="291"/>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3"/>
      <c r="DH83" s="3"/>
      <c r="DI83" s="3"/>
      <c r="DJ83" s="3"/>
      <c r="DK83" s="3"/>
      <c r="DL83" s="3"/>
      <c r="DM83" s="3"/>
      <c r="DN83" s="3"/>
      <c r="DO83" s="3"/>
    </row>
    <row r="84" spans="8:119">
      <c r="AB84" s="221"/>
      <c r="AC84" s="128"/>
      <c r="AD84" s="268"/>
      <c r="AE84" s="268"/>
      <c r="AF84" s="128"/>
      <c r="AG84" s="23"/>
      <c r="AH84" s="122"/>
      <c r="AI84" s="122"/>
      <c r="AJ84" s="197"/>
      <c r="AK84" s="171"/>
      <c r="AL84" s="122"/>
      <c r="AM84" s="122"/>
      <c r="AN84" s="122" t="s">
        <v>1357</v>
      </c>
      <c r="AO84" s="293" t="s">
        <v>1357</v>
      </c>
      <c r="AP84" s="148" t="s">
        <v>1357</v>
      </c>
      <c r="AQ84" s="148" t="s">
        <v>1357</v>
      </c>
      <c r="AR84" s="148" t="s">
        <v>1357</v>
      </c>
      <c r="AS84" s="3" t="s">
        <v>1357</v>
      </c>
      <c r="AT84" s="3" t="s">
        <v>1357</v>
      </c>
      <c r="AU84" s="3" t="s">
        <v>1357</v>
      </c>
      <c r="AV84" s="3" t="s">
        <v>1357</v>
      </c>
      <c r="AW84" s="3" t="s">
        <v>1357</v>
      </c>
      <c r="AX84" s="3" t="s">
        <v>1357</v>
      </c>
      <c r="AY84" s="3" t="s">
        <v>1357</v>
      </c>
      <c r="AZ84" s="3" t="s">
        <v>1357</v>
      </c>
      <c r="BA84" s="3" t="s">
        <v>1357</v>
      </c>
      <c r="BB84" s="3" t="s">
        <v>1357</v>
      </c>
      <c r="BC84" s="121" t="s">
        <v>1357</v>
      </c>
      <c r="BD84" s="121" t="s">
        <v>1357</v>
      </c>
      <c r="BE84" s="121" t="s">
        <v>1357</v>
      </c>
      <c r="BF84" s="121" t="s">
        <v>1357</v>
      </c>
      <c r="BG84" s="121" t="s">
        <v>1357</v>
      </c>
      <c r="BH84" s="121" t="s">
        <v>1357</v>
      </c>
      <c r="BI84" s="294" t="s">
        <v>1357</v>
      </c>
      <c r="BJ84" s="121" t="s">
        <v>1357</v>
      </c>
      <c r="BK84" s="121" t="s">
        <v>1357</v>
      </c>
      <c r="BL84" s="121" t="s">
        <v>1357</v>
      </c>
      <c r="BM84" s="295" t="s">
        <v>1357</v>
      </c>
      <c r="BN84" s="295" t="s">
        <v>1357</v>
      </c>
      <c r="BO84" s="295" t="s">
        <v>1357</v>
      </c>
      <c r="BP84" s="295" t="s">
        <v>1357</v>
      </c>
      <c r="BQ84" s="295" t="s">
        <v>1357</v>
      </c>
      <c r="BR84" s="295" t="s">
        <v>1357</v>
      </c>
      <c r="BS84" s="295" t="s">
        <v>1357</v>
      </c>
      <c r="BT84" s="295" t="s">
        <v>1357</v>
      </c>
      <c r="BU84" s="295" t="s">
        <v>1357</v>
      </c>
      <c r="BV84" s="295" t="s">
        <v>1357</v>
      </c>
      <c r="BW84" s="295" t="s">
        <v>1357</v>
      </c>
      <c r="BX84" s="295" t="s">
        <v>1357</v>
      </c>
      <c r="BY84" s="295" t="s">
        <v>1357</v>
      </c>
      <c r="BZ84" s="295" t="s">
        <v>1357</v>
      </c>
      <c r="CA84" s="295" t="s">
        <v>1357</v>
      </c>
      <c r="CB84" s="295" t="s">
        <v>1357</v>
      </c>
      <c r="CC84" s="295" t="s">
        <v>1357</v>
      </c>
      <c r="CD84" s="178"/>
      <c r="CE84" s="122"/>
      <c r="CF84" s="122"/>
      <c r="CG84" s="122"/>
      <c r="CH84" s="122"/>
      <c r="CI84" s="122"/>
      <c r="CJ84" s="122"/>
      <c r="CK84" s="122"/>
      <c r="CL84" s="122"/>
      <c r="CM84" s="122"/>
      <c r="CN84" s="122"/>
      <c r="CO84" s="122"/>
      <c r="CP84" s="122"/>
      <c r="CQ84" s="122"/>
      <c r="CR84" s="122"/>
      <c r="CS84" s="122"/>
      <c r="CT84" s="122"/>
      <c r="CU84" s="122"/>
      <c r="CV84" s="122"/>
      <c r="CW84" s="122"/>
      <c r="CX84" s="122"/>
      <c r="CY84" s="122"/>
      <c r="CZ84" s="122"/>
      <c r="DA84" s="122"/>
      <c r="DB84" s="122"/>
      <c r="DC84" s="122"/>
      <c r="DD84" s="122"/>
      <c r="DE84" s="122"/>
      <c r="DF84" s="122"/>
      <c r="DG84" s="3"/>
      <c r="DH84" s="3"/>
      <c r="DI84" s="3"/>
      <c r="DJ84" s="3"/>
      <c r="DK84" s="3"/>
      <c r="DL84" s="3"/>
      <c r="DM84" s="3"/>
      <c r="DN84" s="3"/>
      <c r="DO84" s="3"/>
    </row>
    <row r="85" spans="8:119">
      <c r="AB85" s="221"/>
      <c r="AC85" s="128"/>
      <c r="AD85" s="268"/>
      <c r="AE85" s="268"/>
      <c r="AF85" s="128"/>
      <c r="AG85" s="23"/>
      <c r="AH85" s="122"/>
      <c r="AI85" s="122"/>
      <c r="AJ85" s="197"/>
      <c r="AK85" s="171" t="s">
        <v>715</v>
      </c>
      <c r="AL85" s="122"/>
      <c r="AM85" s="359"/>
      <c r="AN85" s="300">
        <f t="shared" ref="AN85:AW85" si="342">AN57</f>
        <v>2.6651231066002534E-2</v>
      </c>
      <c r="AO85" s="299">
        <f t="shared" si="342"/>
        <v>3.7659730819599391E-2</v>
      </c>
      <c r="AP85" s="299">
        <f t="shared" si="342"/>
        <v>4.1433788213758316E-2</v>
      </c>
      <c r="AQ85" s="299">
        <f t="shared" si="342"/>
        <v>4.1022225148983571E-2</v>
      </c>
      <c r="AR85" s="299">
        <f t="shared" si="342"/>
        <v>3.2974624821844323E-2</v>
      </c>
      <c r="AS85" s="300">
        <f t="shared" si="342"/>
        <v>1.741105519772157E-2</v>
      </c>
      <c r="AT85" s="300">
        <f t="shared" si="342"/>
        <v>1.0559160160651171E-2</v>
      </c>
      <c r="AU85" s="300">
        <f t="shared" si="342"/>
        <v>1.0162187059377326E-2</v>
      </c>
      <c r="AV85" s="300">
        <f t="shared" si="342"/>
        <v>1.7668932912550117E-2</v>
      </c>
      <c r="AW85" s="300">
        <f t="shared" si="342"/>
        <v>2.5444356029305171E-2</v>
      </c>
      <c r="AX85" s="300">
        <f t="shared" ref="AX85:BL85" si="343">AX57</f>
        <v>2.4641313377188334E-2</v>
      </c>
      <c r="AY85" s="300">
        <f t="shared" si="343"/>
        <v>2.1741447391596669E-2</v>
      </c>
      <c r="AZ85" s="300">
        <f t="shared" si="343"/>
        <v>2.5437233887533495E-2</v>
      </c>
      <c r="BA85" s="300">
        <f t="shared" si="343"/>
        <v>1.3861492515345297E-2</v>
      </c>
      <c r="BB85" s="300">
        <f t="shared" si="343"/>
        <v>1.3694652802078267E-2</v>
      </c>
      <c r="BC85" s="301">
        <f t="shared" si="343"/>
        <v>1.2383656557784395E-2</v>
      </c>
      <c r="BD85" s="301">
        <f t="shared" si="343"/>
        <v>1.3646416148230811E-2</v>
      </c>
      <c r="BE85" s="301">
        <f t="shared" si="343"/>
        <v>1.451037729467175E-2</v>
      </c>
      <c r="BF85" s="301">
        <f t="shared" si="343"/>
        <v>1.6186984318659059E-2</v>
      </c>
      <c r="BG85" s="301">
        <f t="shared" si="343"/>
        <v>2.056297127094453E-2</v>
      </c>
      <c r="BH85" s="301">
        <f t="shared" si="343"/>
        <v>2.2436713595748392E-2</v>
      </c>
      <c r="BI85" s="302">
        <f t="shared" si="343"/>
        <v>2.1004539684301715E-2</v>
      </c>
      <c r="BJ85" s="301">
        <f t="shared" si="343"/>
        <v>2.4462787806639907E-2</v>
      </c>
      <c r="BK85" s="301">
        <f t="shared" si="343"/>
        <v>5.0900385505608714E-2</v>
      </c>
      <c r="BL85" s="301">
        <f t="shared" si="343"/>
        <v>6.2614622044458779E-2</v>
      </c>
      <c r="BM85" s="303">
        <f t="shared" ref="BM85:CC85" si="344">BM57</f>
        <v>6.2614622044458779E-2</v>
      </c>
      <c r="BN85" s="303">
        <f t="shared" si="344"/>
        <v>6.2614622044458779E-2</v>
      </c>
      <c r="BO85" s="303">
        <f t="shared" si="344"/>
        <v>6.2614622044458779E-2</v>
      </c>
      <c r="BP85" s="303">
        <f t="shared" si="344"/>
        <v>6.2614622044458779E-2</v>
      </c>
      <c r="BQ85" s="303">
        <f t="shared" si="344"/>
        <v>6.2614622044458779E-2</v>
      </c>
      <c r="BR85" s="303">
        <f t="shared" si="344"/>
        <v>6.2614622044458779E-2</v>
      </c>
      <c r="BS85" s="303">
        <f t="shared" si="344"/>
        <v>6.2614622044458779E-2</v>
      </c>
      <c r="BT85" s="303">
        <f t="shared" si="344"/>
        <v>6.2614622044458779E-2</v>
      </c>
      <c r="BU85" s="303">
        <f t="shared" si="344"/>
        <v>6.2614622044458779E-2</v>
      </c>
      <c r="BV85" s="303">
        <f t="shared" si="344"/>
        <v>6.2614622044458779E-2</v>
      </c>
      <c r="BW85" s="303">
        <f t="shared" si="344"/>
        <v>6.2614622044458779E-2</v>
      </c>
      <c r="BX85" s="303">
        <f t="shared" si="344"/>
        <v>6.2614622044458779E-2</v>
      </c>
      <c r="BY85" s="303">
        <f t="shared" si="344"/>
        <v>6.2614622044458779E-2</v>
      </c>
      <c r="BZ85" s="303">
        <f t="shared" si="344"/>
        <v>6.2614622044458779E-2</v>
      </c>
      <c r="CA85" s="303">
        <f t="shared" si="344"/>
        <v>6.2614622044458779E-2</v>
      </c>
      <c r="CB85" s="303">
        <f t="shared" si="344"/>
        <v>6.2614622044458779E-2</v>
      </c>
      <c r="CC85" s="303">
        <f t="shared" si="344"/>
        <v>6.2614622044458779E-2</v>
      </c>
      <c r="CD85" s="178"/>
      <c r="CE85" s="122"/>
      <c r="CF85" s="122"/>
      <c r="CG85" s="122"/>
      <c r="CH85" s="122"/>
      <c r="CI85" s="122"/>
      <c r="CJ85" s="122"/>
      <c r="CK85" s="122"/>
      <c r="CL85" s="122"/>
      <c r="CM85" s="122"/>
      <c r="CN85" s="122"/>
      <c r="CO85" s="122"/>
      <c r="CP85" s="122"/>
      <c r="CQ85" s="122"/>
      <c r="CR85" s="122"/>
      <c r="CS85" s="122"/>
      <c r="CT85" s="122"/>
      <c r="CU85" s="122"/>
      <c r="CV85" s="122"/>
      <c r="CW85" s="122"/>
      <c r="CX85" s="122"/>
      <c r="CY85" s="122"/>
      <c r="CZ85" s="122"/>
      <c r="DA85" s="122"/>
      <c r="DB85" s="122"/>
      <c r="DC85" s="122"/>
      <c r="DD85" s="122"/>
      <c r="DE85" s="122"/>
      <c r="DF85" s="122"/>
      <c r="DG85" s="3"/>
      <c r="DH85" s="3"/>
      <c r="DI85" s="3"/>
      <c r="DJ85" s="3"/>
      <c r="DK85" s="3"/>
      <c r="DL85" s="3"/>
      <c r="DM85" s="3"/>
      <c r="DN85" s="3"/>
      <c r="DO85" s="3"/>
    </row>
    <row r="86" spans="8:119">
      <c r="AB86" s="221"/>
      <c r="AC86" s="128"/>
      <c r="AD86" s="268"/>
      <c r="AE86" s="268"/>
      <c r="AF86" s="128"/>
      <c r="AG86" s="23"/>
      <c r="AH86" s="122"/>
      <c r="AI86" s="122"/>
      <c r="AJ86" s="367"/>
      <c r="AK86" s="171" t="s">
        <v>716</v>
      </c>
      <c r="AL86" s="122"/>
      <c r="AM86" s="359"/>
      <c r="AN86" s="309">
        <f t="shared" ref="AN86:AW86" si="345">AN58</f>
        <v>5.4500009839908214E-2</v>
      </c>
      <c r="AO86" s="308">
        <f t="shared" si="345"/>
        <v>4.7799991598603153E-2</v>
      </c>
      <c r="AP86" s="308">
        <f t="shared" si="345"/>
        <v>4.6599997461220122E-2</v>
      </c>
      <c r="AQ86" s="308">
        <f t="shared" si="345"/>
        <v>4.5000007490993976E-2</v>
      </c>
      <c r="AR86" s="308">
        <f t="shared" si="345"/>
        <v>3.9300011835601056E-2</v>
      </c>
      <c r="AS86" s="309">
        <f t="shared" si="345"/>
        <v>3.6156695917221038E-2</v>
      </c>
      <c r="AT86" s="309">
        <f t="shared" si="345"/>
        <v>3.8235620751875921E-2</v>
      </c>
      <c r="AU86" s="309">
        <f t="shared" si="345"/>
        <v>4.410003903757409E-2</v>
      </c>
      <c r="AV86" s="309">
        <f t="shared" si="345"/>
        <v>4.2200028760331243E-2</v>
      </c>
      <c r="AW86" s="309">
        <f t="shared" si="345"/>
        <v>3.8900033450578686E-2</v>
      </c>
      <c r="AX86" s="309">
        <f t="shared" ref="AX86:BL86" si="346">AX58</f>
        <v>3.1000007537453245E-2</v>
      </c>
      <c r="AY86" s="309">
        <f t="shared" si="346"/>
        <v>2.7100009653499013E-2</v>
      </c>
      <c r="AZ86" s="309">
        <f t="shared" si="346"/>
        <v>2.2300050192195053E-2</v>
      </c>
      <c r="BA86" s="309">
        <f t="shared" si="346"/>
        <v>2.5299957325744638E-2</v>
      </c>
      <c r="BB86" s="309">
        <f t="shared" si="346"/>
        <v>1.5399960174683036E-2</v>
      </c>
      <c r="BC86" s="310">
        <f t="shared" si="346"/>
        <v>1.1100034333807018E-2</v>
      </c>
      <c r="BD86" s="310">
        <f t="shared" si="346"/>
        <v>7.1000003200292205E-3</v>
      </c>
      <c r="BE86" s="310">
        <f t="shared" si="346"/>
        <v>9.1000155016305317E-3</v>
      </c>
      <c r="BF86" s="310">
        <f t="shared" si="346"/>
        <v>8.6000335029261521E-3</v>
      </c>
      <c r="BG86" s="310">
        <f t="shared" si="346"/>
        <v>1.0400554570129117E-3</v>
      </c>
      <c r="BH86" s="310">
        <f t="shared" si="346"/>
        <v>-2.1600186074329786E-3</v>
      </c>
      <c r="BI86" s="311">
        <f t="shared" si="346"/>
        <v>8.7995469739587939E-4</v>
      </c>
      <c r="BJ86" s="310">
        <f t="shared" si="346"/>
        <v>2.3329968858514682E-2</v>
      </c>
      <c r="BK86" s="310">
        <f t="shared" si="346"/>
        <v>3.0590005328907655E-2</v>
      </c>
      <c r="BL86" s="310">
        <f t="shared" si="346"/>
        <v>2.6869942060977925E-2</v>
      </c>
      <c r="BM86" s="312">
        <f t="shared" ref="BM86:CC86" si="347">BM58</f>
        <v>2.6869942060977925E-2</v>
      </c>
      <c r="BN86" s="312">
        <f t="shared" si="347"/>
        <v>2.6869942060977925E-2</v>
      </c>
      <c r="BO86" s="312">
        <f t="shared" si="347"/>
        <v>2.6869942060977925E-2</v>
      </c>
      <c r="BP86" s="312">
        <f t="shared" si="347"/>
        <v>2.6869942060977925E-2</v>
      </c>
      <c r="BQ86" s="312">
        <f t="shared" si="347"/>
        <v>2.6869942060977925E-2</v>
      </c>
      <c r="BR86" s="312">
        <f t="shared" si="347"/>
        <v>2.6869942060977925E-2</v>
      </c>
      <c r="BS86" s="312">
        <f t="shared" si="347"/>
        <v>2.6869942060977925E-2</v>
      </c>
      <c r="BT86" s="312">
        <f t="shared" si="347"/>
        <v>2.6869942060977925E-2</v>
      </c>
      <c r="BU86" s="312">
        <f t="shared" si="347"/>
        <v>2.6869942060977925E-2</v>
      </c>
      <c r="BV86" s="312">
        <f t="shared" si="347"/>
        <v>2.6869942060977925E-2</v>
      </c>
      <c r="BW86" s="312">
        <f t="shared" si="347"/>
        <v>2.6869942060977925E-2</v>
      </c>
      <c r="BX86" s="312">
        <f t="shared" si="347"/>
        <v>2.6869942060977925E-2</v>
      </c>
      <c r="BY86" s="312">
        <f t="shared" si="347"/>
        <v>2.6869942060977925E-2</v>
      </c>
      <c r="BZ86" s="312">
        <f t="shared" si="347"/>
        <v>2.6869942060977925E-2</v>
      </c>
      <c r="CA86" s="312">
        <f t="shared" si="347"/>
        <v>2.6869942060977925E-2</v>
      </c>
      <c r="CB86" s="312">
        <f t="shared" si="347"/>
        <v>2.6869942060977925E-2</v>
      </c>
      <c r="CC86" s="312">
        <f t="shared" si="347"/>
        <v>2.6869942060977925E-2</v>
      </c>
      <c r="CD86" s="178"/>
      <c r="CE86" s="122"/>
      <c r="CF86" s="122"/>
      <c r="CG86" s="122"/>
      <c r="CH86" s="122"/>
      <c r="CI86" s="122"/>
      <c r="CJ86" s="122"/>
      <c r="CK86" s="122"/>
      <c r="CL86" s="122"/>
      <c r="CM86" s="122"/>
      <c r="CN86" s="122"/>
      <c r="CO86" s="122"/>
      <c r="CP86" s="122"/>
      <c r="CQ86" s="122"/>
      <c r="CR86" s="122"/>
      <c r="CS86" s="122"/>
      <c r="CT86" s="122"/>
      <c r="CU86" s="122"/>
      <c r="CV86" s="122"/>
      <c r="CW86" s="122"/>
      <c r="CX86" s="122"/>
      <c r="CY86" s="122"/>
      <c r="CZ86" s="122"/>
      <c r="DA86" s="122"/>
      <c r="DB86" s="122"/>
      <c r="DC86" s="122"/>
      <c r="DD86" s="122"/>
      <c r="DE86" s="122"/>
      <c r="DF86" s="122"/>
      <c r="DG86" s="3"/>
      <c r="DH86" s="3"/>
      <c r="DI86" s="3"/>
      <c r="DJ86" s="3"/>
      <c r="DK86" s="3"/>
      <c r="DL86" s="3"/>
      <c r="DM86" s="3"/>
      <c r="DN86" s="3"/>
      <c r="DO86" s="3"/>
    </row>
    <row r="87" spans="8:119">
      <c r="AB87" s="221"/>
      <c r="AC87" s="128"/>
      <c r="AD87" s="268"/>
      <c r="AE87" s="268"/>
      <c r="AF87" s="128"/>
      <c r="AG87" s="23"/>
      <c r="AH87" s="122"/>
      <c r="AI87" s="122"/>
      <c r="AJ87" s="368"/>
      <c r="AK87" s="171" t="s">
        <v>717</v>
      </c>
      <c r="AL87" s="122"/>
      <c r="AM87" s="360"/>
      <c r="AN87" s="309">
        <f t="shared" ref="AN87:AW87" si="348">AN59</f>
        <v>0.214</v>
      </c>
      <c r="AO87" s="308">
        <f t="shared" si="348"/>
        <v>0.214</v>
      </c>
      <c r="AP87" s="308">
        <f t="shared" si="348"/>
        <v>0.214</v>
      </c>
      <c r="AQ87" s="308">
        <f t="shared" si="348"/>
        <v>0.214</v>
      </c>
      <c r="AR87" s="308">
        <f t="shared" si="348"/>
        <v>0.214</v>
      </c>
      <c r="AS87" s="309">
        <f t="shared" si="348"/>
        <v>0.214</v>
      </c>
      <c r="AT87" s="309">
        <f t="shared" si="348"/>
        <v>0.214</v>
      </c>
      <c r="AU87" s="309">
        <f t="shared" si="348"/>
        <v>0.214</v>
      </c>
      <c r="AV87" s="309">
        <f t="shared" si="348"/>
        <v>0.214</v>
      </c>
      <c r="AW87" s="309">
        <f t="shared" si="348"/>
        <v>0.214</v>
      </c>
      <c r="AX87" s="309">
        <f t="shared" ref="AX87:BL87" si="349">AX59</f>
        <v>0.214</v>
      </c>
      <c r="AY87" s="309">
        <f t="shared" si="349"/>
        <v>0.214</v>
      </c>
      <c r="AZ87" s="309">
        <f t="shared" si="349"/>
        <v>0.214</v>
      </c>
      <c r="BA87" s="309">
        <f t="shared" si="349"/>
        <v>0.214</v>
      </c>
      <c r="BB87" s="309">
        <f t="shared" si="349"/>
        <v>0.214</v>
      </c>
      <c r="BC87" s="310">
        <f t="shared" si="349"/>
        <v>0.214</v>
      </c>
      <c r="BD87" s="310">
        <f t="shared" si="349"/>
        <v>0.214</v>
      </c>
      <c r="BE87" s="310">
        <f t="shared" si="349"/>
        <v>0.214</v>
      </c>
      <c r="BF87" s="310">
        <f t="shared" si="349"/>
        <v>0.214</v>
      </c>
      <c r="BG87" s="310">
        <f t="shared" si="349"/>
        <v>0.214</v>
      </c>
      <c r="BH87" s="310">
        <f t="shared" si="349"/>
        <v>0.214</v>
      </c>
      <c r="BI87" s="311">
        <f t="shared" si="349"/>
        <v>0.214</v>
      </c>
      <c r="BJ87" s="310">
        <f t="shared" si="349"/>
        <v>0.214</v>
      </c>
      <c r="BK87" s="310">
        <f t="shared" si="349"/>
        <v>0.214</v>
      </c>
      <c r="BL87" s="310">
        <f t="shared" si="349"/>
        <v>0.214</v>
      </c>
      <c r="BM87" s="312">
        <f t="shared" ref="BM87:CC87" si="350">BM59</f>
        <v>0.214</v>
      </c>
      <c r="BN87" s="312">
        <f t="shared" si="350"/>
        <v>0.214</v>
      </c>
      <c r="BO87" s="312">
        <f t="shared" si="350"/>
        <v>0.214</v>
      </c>
      <c r="BP87" s="312">
        <f t="shared" si="350"/>
        <v>0.214</v>
      </c>
      <c r="BQ87" s="312">
        <f t="shared" si="350"/>
        <v>0.214</v>
      </c>
      <c r="BR87" s="312">
        <f t="shared" si="350"/>
        <v>0.214</v>
      </c>
      <c r="BS87" s="312">
        <f t="shared" si="350"/>
        <v>0.214</v>
      </c>
      <c r="BT87" s="312">
        <f t="shared" si="350"/>
        <v>0.214</v>
      </c>
      <c r="BU87" s="312">
        <f t="shared" si="350"/>
        <v>0.214</v>
      </c>
      <c r="BV87" s="312">
        <f t="shared" si="350"/>
        <v>0.214</v>
      </c>
      <c r="BW87" s="312">
        <f t="shared" si="350"/>
        <v>0.214</v>
      </c>
      <c r="BX87" s="312">
        <f t="shared" si="350"/>
        <v>0.214</v>
      </c>
      <c r="BY87" s="312">
        <f t="shared" si="350"/>
        <v>0.214</v>
      </c>
      <c r="BZ87" s="312">
        <f t="shared" si="350"/>
        <v>0.214</v>
      </c>
      <c r="CA87" s="312">
        <f t="shared" si="350"/>
        <v>0.214</v>
      </c>
      <c r="CB87" s="312">
        <f t="shared" si="350"/>
        <v>0.214</v>
      </c>
      <c r="CC87" s="312">
        <f t="shared" si="350"/>
        <v>0.214</v>
      </c>
      <c r="CD87" s="178"/>
      <c r="CE87" s="122"/>
      <c r="CF87" s="122"/>
      <c r="CG87" s="122"/>
      <c r="CH87" s="122"/>
      <c r="CI87" s="122"/>
      <c r="CJ87" s="122"/>
      <c r="CK87" s="122"/>
      <c r="CL87" s="122"/>
      <c r="CM87" s="122"/>
      <c r="CN87" s="122"/>
      <c r="CO87" s="122"/>
      <c r="CP87" s="122"/>
      <c r="CQ87" s="122"/>
      <c r="CR87" s="122"/>
      <c r="CS87" s="122"/>
      <c r="CT87" s="122"/>
      <c r="CU87" s="122"/>
      <c r="CV87" s="122"/>
      <c r="CW87" s="122"/>
      <c r="CX87" s="122"/>
      <c r="CY87" s="122"/>
      <c r="CZ87" s="122"/>
      <c r="DA87" s="122"/>
      <c r="DB87" s="122"/>
      <c r="DC87" s="122"/>
      <c r="DD87" s="122"/>
      <c r="DE87" s="122"/>
      <c r="DF87" s="122"/>
      <c r="DG87" s="3"/>
      <c r="DH87" s="3"/>
      <c r="DI87" s="3"/>
      <c r="DJ87" s="3"/>
      <c r="DK87" s="3"/>
      <c r="DL87" s="3"/>
      <c r="DM87" s="3"/>
      <c r="DN87" s="3"/>
      <c r="DO87" s="3"/>
    </row>
    <row r="88" spans="8:119" ht="15.6">
      <c r="AB88" s="221"/>
      <c r="AC88" s="128"/>
      <c r="AD88" s="268"/>
      <c r="AE88" s="268"/>
      <c r="AF88" s="128"/>
      <c r="AG88" s="23"/>
      <c r="AH88" s="122"/>
      <c r="AI88" s="122"/>
      <c r="AJ88" s="197"/>
      <c r="AK88" s="171" t="s">
        <v>718</v>
      </c>
      <c r="AL88" s="122"/>
      <c r="AM88" s="360"/>
      <c r="AN88" s="309">
        <f t="shared" ref="AN88:AW88" si="351">AN60</f>
        <v>1.4E-2</v>
      </c>
      <c r="AO88" s="308">
        <f t="shared" si="351"/>
        <v>1.4E-2</v>
      </c>
      <c r="AP88" s="308">
        <f t="shared" si="351"/>
        <v>1.4E-2</v>
      </c>
      <c r="AQ88" s="308">
        <f t="shared" si="351"/>
        <v>1.4E-2</v>
      </c>
      <c r="AR88" s="308">
        <f t="shared" si="351"/>
        <v>1.4E-2</v>
      </c>
      <c r="AS88" s="309">
        <f t="shared" si="351"/>
        <v>1.4E-2</v>
      </c>
      <c r="AT88" s="309">
        <f t="shared" si="351"/>
        <v>1.4E-2</v>
      </c>
      <c r="AU88" s="309">
        <f t="shared" si="351"/>
        <v>1.4E-2</v>
      </c>
      <c r="AV88" s="309">
        <f t="shared" si="351"/>
        <v>1.4E-2</v>
      </c>
      <c r="AW88" s="309">
        <f t="shared" si="351"/>
        <v>1.4E-2</v>
      </c>
      <c r="AX88" s="309">
        <f t="shared" ref="AX88:BL88" si="352">AX60</f>
        <v>1.4E-2</v>
      </c>
      <c r="AY88" s="309">
        <f t="shared" si="352"/>
        <v>1.4E-2</v>
      </c>
      <c r="AZ88" s="309">
        <f t="shared" si="352"/>
        <v>1.4E-2</v>
      </c>
      <c r="BA88" s="309">
        <f t="shared" si="352"/>
        <v>1.4E-2</v>
      </c>
      <c r="BB88" s="309">
        <f t="shared" si="352"/>
        <v>1.4E-2</v>
      </c>
      <c r="BC88" s="310">
        <f t="shared" si="352"/>
        <v>1.4E-2</v>
      </c>
      <c r="BD88" s="310">
        <f t="shared" si="352"/>
        <v>1.4E-2</v>
      </c>
      <c r="BE88" s="310">
        <f t="shared" si="352"/>
        <v>1.4E-2</v>
      </c>
      <c r="BF88" s="310">
        <f t="shared" si="352"/>
        <v>1.4E-2</v>
      </c>
      <c r="BG88" s="310">
        <f t="shared" si="352"/>
        <v>1.4E-2</v>
      </c>
      <c r="BH88" s="310">
        <f t="shared" si="352"/>
        <v>1.4E-2</v>
      </c>
      <c r="BI88" s="311">
        <f t="shared" si="352"/>
        <v>1.4E-2</v>
      </c>
      <c r="BJ88" s="310">
        <f t="shared" si="352"/>
        <v>1.4E-2</v>
      </c>
      <c r="BK88" s="310">
        <f t="shared" si="352"/>
        <v>1.4E-2</v>
      </c>
      <c r="BL88" s="310">
        <f t="shared" si="352"/>
        <v>1.4E-2</v>
      </c>
      <c r="BM88" s="312">
        <f t="shared" ref="BM88:CC88" si="353">BM60</f>
        <v>1.4E-2</v>
      </c>
      <c r="BN88" s="312">
        <f t="shared" si="353"/>
        <v>1.4E-2</v>
      </c>
      <c r="BO88" s="312">
        <f t="shared" si="353"/>
        <v>1.4E-2</v>
      </c>
      <c r="BP88" s="312">
        <f t="shared" si="353"/>
        <v>1.4E-2</v>
      </c>
      <c r="BQ88" s="312">
        <f t="shared" si="353"/>
        <v>1.4E-2</v>
      </c>
      <c r="BR88" s="312">
        <f t="shared" si="353"/>
        <v>1.4E-2</v>
      </c>
      <c r="BS88" s="312">
        <f t="shared" si="353"/>
        <v>1.4E-2</v>
      </c>
      <c r="BT88" s="312">
        <f t="shared" si="353"/>
        <v>1.4E-2</v>
      </c>
      <c r="BU88" s="312">
        <f t="shared" si="353"/>
        <v>1.4E-2</v>
      </c>
      <c r="BV88" s="312">
        <f t="shared" si="353"/>
        <v>1.4E-2</v>
      </c>
      <c r="BW88" s="312">
        <f t="shared" si="353"/>
        <v>1.4E-2</v>
      </c>
      <c r="BX88" s="312">
        <f t="shared" si="353"/>
        <v>1.4E-2</v>
      </c>
      <c r="BY88" s="312">
        <f t="shared" si="353"/>
        <v>1.4E-2</v>
      </c>
      <c r="BZ88" s="312">
        <f t="shared" si="353"/>
        <v>1.4E-2</v>
      </c>
      <c r="CA88" s="312">
        <f t="shared" si="353"/>
        <v>1.4E-2</v>
      </c>
      <c r="CB88" s="312">
        <f t="shared" si="353"/>
        <v>1.4E-2</v>
      </c>
      <c r="CC88" s="312">
        <f t="shared" si="353"/>
        <v>1.4E-2</v>
      </c>
      <c r="CD88" s="178"/>
      <c r="CE88" s="122"/>
      <c r="CF88" s="122"/>
      <c r="CG88" s="122"/>
      <c r="CH88" s="122"/>
      <c r="CI88" s="122"/>
      <c r="CJ88" s="122"/>
      <c r="CK88" s="122"/>
      <c r="CL88" s="122"/>
      <c r="CM88" s="122"/>
      <c r="CN88" s="122"/>
      <c r="CO88" s="122"/>
      <c r="CP88" s="122"/>
      <c r="CQ88" s="122"/>
      <c r="CR88" s="122"/>
      <c r="CS88" s="122"/>
      <c r="CT88" s="122"/>
      <c r="CU88" s="122"/>
      <c r="CV88" s="122"/>
      <c r="CW88" s="122"/>
      <c r="CX88" s="122"/>
      <c r="CY88" s="122"/>
      <c r="CZ88" s="122"/>
      <c r="DA88" s="122"/>
      <c r="DB88" s="122"/>
      <c r="DC88" s="122"/>
      <c r="DD88" s="122"/>
      <c r="DE88" s="122"/>
      <c r="DF88" s="122"/>
      <c r="DG88" s="3"/>
      <c r="DH88" s="3"/>
      <c r="DI88" s="3"/>
      <c r="DJ88" s="3"/>
      <c r="DK88" s="3"/>
      <c r="DL88" s="3"/>
      <c r="DM88" s="3"/>
      <c r="DN88" s="3"/>
      <c r="DO88" s="3"/>
    </row>
    <row r="89" spans="8:119">
      <c r="AB89" s="221"/>
      <c r="AC89" s="128"/>
      <c r="AD89" s="268"/>
      <c r="AE89" s="268"/>
      <c r="AF89" s="128"/>
      <c r="AG89" s="23"/>
      <c r="AH89" s="122"/>
      <c r="AI89" s="122"/>
      <c r="AJ89" s="381"/>
      <c r="AK89" s="171" t="s">
        <v>719</v>
      </c>
      <c r="AL89" s="122"/>
      <c r="AM89" s="361"/>
      <c r="AN89" s="338">
        <v>0.21</v>
      </c>
      <c r="AO89" s="308">
        <f t="shared" ref="AO89:AW89" si="354">AN89</f>
        <v>0.21</v>
      </c>
      <c r="AP89" s="308">
        <f t="shared" si="354"/>
        <v>0.21</v>
      </c>
      <c r="AQ89" s="308">
        <f t="shared" si="354"/>
        <v>0.21</v>
      </c>
      <c r="AR89" s="308">
        <f t="shared" si="354"/>
        <v>0.21</v>
      </c>
      <c r="AS89" s="309">
        <f t="shared" si="354"/>
        <v>0.21</v>
      </c>
      <c r="AT89" s="309">
        <f t="shared" si="354"/>
        <v>0.21</v>
      </c>
      <c r="AU89" s="309">
        <f>AT89</f>
        <v>0.21</v>
      </c>
      <c r="AV89" s="309">
        <f t="shared" si="354"/>
        <v>0.21</v>
      </c>
      <c r="AW89" s="309">
        <f t="shared" si="354"/>
        <v>0.21</v>
      </c>
      <c r="AX89" s="309">
        <f t="shared" ref="AX89:BL89" si="355">AW89</f>
        <v>0.21</v>
      </c>
      <c r="AY89" s="309">
        <f t="shared" si="355"/>
        <v>0.21</v>
      </c>
      <c r="AZ89" s="309">
        <f t="shared" si="355"/>
        <v>0.21</v>
      </c>
      <c r="BA89" s="309">
        <f t="shared" si="355"/>
        <v>0.21</v>
      </c>
      <c r="BB89" s="309">
        <f t="shared" si="355"/>
        <v>0.21</v>
      </c>
      <c r="BC89" s="310">
        <f t="shared" si="355"/>
        <v>0.21</v>
      </c>
      <c r="BD89" s="310">
        <f t="shared" si="355"/>
        <v>0.21</v>
      </c>
      <c r="BE89" s="310">
        <f t="shared" si="355"/>
        <v>0.21</v>
      </c>
      <c r="BF89" s="310">
        <f t="shared" si="355"/>
        <v>0.21</v>
      </c>
      <c r="BG89" s="310">
        <f t="shared" si="355"/>
        <v>0.21</v>
      </c>
      <c r="BH89" s="310">
        <f t="shared" si="355"/>
        <v>0.21</v>
      </c>
      <c r="BI89" s="311">
        <f t="shared" si="355"/>
        <v>0.21</v>
      </c>
      <c r="BJ89" s="310">
        <f t="shared" si="355"/>
        <v>0.21</v>
      </c>
      <c r="BK89" s="310">
        <f t="shared" si="355"/>
        <v>0.21</v>
      </c>
      <c r="BL89" s="310">
        <f t="shared" si="355"/>
        <v>0.21</v>
      </c>
      <c r="BM89" s="312">
        <f t="shared" ref="BM89" si="356">BL89</f>
        <v>0.21</v>
      </c>
      <c r="BN89" s="312">
        <f t="shared" ref="BN89" si="357">BM89</f>
        <v>0.21</v>
      </c>
      <c r="BO89" s="312">
        <f t="shared" ref="BO89" si="358">BN89</f>
        <v>0.21</v>
      </c>
      <c r="BP89" s="312">
        <f t="shared" ref="BP89" si="359">BO89</f>
        <v>0.21</v>
      </c>
      <c r="BQ89" s="312">
        <f t="shared" ref="BQ89" si="360">BP89</f>
        <v>0.21</v>
      </c>
      <c r="BR89" s="312">
        <f t="shared" ref="BR89" si="361">BQ89</f>
        <v>0.21</v>
      </c>
      <c r="BS89" s="312">
        <f t="shared" ref="BS89" si="362">BR89</f>
        <v>0.21</v>
      </c>
      <c r="BT89" s="312">
        <f t="shared" ref="BT89" si="363">BS89</f>
        <v>0.21</v>
      </c>
      <c r="BU89" s="312">
        <f t="shared" ref="BU89" si="364">BT89</f>
        <v>0.21</v>
      </c>
      <c r="BV89" s="312">
        <f t="shared" ref="BV89" si="365">BU89</f>
        <v>0.21</v>
      </c>
      <c r="BW89" s="312">
        <f t="shared" ref="BW89" si="366">BV89</f>
        <v>0.21</v>
      </c>
      <c r="BX89" s="312">
        <f t="shared" ref="BX89" si="367">BW89</f>
        <v>0.21</v>
      </c>
      <c r="BY89" s="312">
        <f t="shared" ref="BY89" si="368">BX89</f>
        <v>0.21</v>
      </c>
      <c r="BZ89" s="312">
        <f t="shared" ref="BZ89" si="369">BY89</f>
        <v>0.21</v>
      </c>
      <c r="CA89" s="312">
        <f t="shared" ref="CA89" si="370">BZ89</f>
        <v>0.21</v>
      </c>
      <c r="CB89" s="312">
        <f t="shared" ref="CB89" si="371">CA89</f>
        <v>0.21</v>
      </c>
      <c r="CC89" s="312">
        <f t="shared" ref="CC89" si="372">CB89</f>
        <v>0.21</v>
      </c>
      <c r="CD89" s="178"/>
      <c r="CE89" s="122"/>
      <c r="CF89" s="122"/>
      <c r="CG89" s="122"/>
      <c r="CH89" s="122"/>
      <c r="CI89" s="122"/>
      <c r="CJ89" s="122"/>
      <c r="CK89" s="122"/>
      <c r="CL89" s="122"/>
      <c r="CM89" s="122"/>
      <c r="CN89" s="122"/>
      <c r="CO89" s="122"/>
      <c r="CP89" s="122"/>
      <c r="CQ89" s="122"/>
      <c r="CR89" s="122"/>
      <c r="CS89" s="122"/>
      <c r="CT89" s="122"/>
      <c r="CU89" s="122"/>
      <c r="CV89" s="122"/>
      <c r="CW89" s="122"/>
      <c r="CX89" s="122"/>
      <c r="CY89" s="122"/>
      <c r="CZ89" s="122"/>
      <c r="DA89" s="122"/>
      <c r="DB89" s="122"/>
      <c r="DC89" s="122"/>
      <c r="DD89" s="122"/>
      <c r="DE89" s="122"/>
      <c r="DF89" s="122"/>
      <c r="DG89" s="3"/>
      <c r="DH89" s="3"/>
      <c r="DI89" s="3"/>
      <c r="DJ89" s="3"/>
      <c r="DK89" s="3"/>
      <c r="DL89" s="3"/>
      <c r="DM89" s="3"/>
      <c r="DN89" s="3"/>
      <c r="DO89" s="3"/>
    </row>
    <row r="90" spans="8:119">
      <c r="AB90" s="154"/>
      <c r="AD90" s="268"/>
      <c r="AE90" s="268"/>
      <c r="AF90" s="128"/>
      <c r="AG90" s="23"/>
      <c r="AH90" s="122"/>
      <c r="AI90" s="122"/>
      <c r="AJ90" s="197"/>
      <c r="AK90" s="171" t="s">
        <v>720</v>
      </c>
      <c r="AL90" s="122"/>
      <c r="AM90" s="361"/>
      <c r="AN90" s="319">
        <f t="shared" ref="AN90:AW90" si="373">AN62</f>
        <v>0.02</v>
      </c>
      <c r="AO90" s="318">
        <f t="shared" si="373"/>
        <v>0.02</v>
      </c>
      <c r="AP90" s="318">
        <f t="shared" si="373"/>
        <v>0.02</v>
      </c>
      <c r="AQ90" s="318">
        <f t="shared" si="373"/>
        <v>0.02</v>
      </c>
      <c r="AR90" s="318">
        <f t="shared" si="373"/>
        <v>0.02</v>
      </c>
      <c r="AS90" s="319">
        <f t="shared" si="373"/>
        <v>0.02</v>
      </c>
      <c r="AT90" s="319">
        <f t="shared" si="373"/>
        <v>0.02</v>
      </c>
      <c r="AU90" s="319">
        <f t="shared" si="373"/>
        <v>0.02</v>
      </c>
      <c r="AV90" s="319">
        <f t="shared" si="373"/>
        <v>0.02</v>
      </c>
      <c r="AW90" s="319">
        <f t="shared" si="373"/>
        <v>0.02</v>
      </c>
      <c r="AX90" s="319">
        <f t="shared" ref="AX90:BL90" si="374">AX62</f>
        <v>0.02</v>
      </c>
      <c r="AY90" s="319">
        <f t="shared" si="374"/>
        <v>0.02</v>
      </c>
      <c r="AZ90" s="319">
        <f t="shared" si="374"/>
        <v>0.02</v>
      </c>
      <c r="BA90" s="319">
        <f t="shared" si="374"/>
        <v>0.02</v>
      </c>
      <c r="BB90" s="319">
        <f t="shared" si="374"/>
        <v>0.02</v>
      </c>
      <c r="BC90" s="320">
        <f t="shared" si="374"/>
        <v>0.02</v>
      </c>
      <c r="BD90" s="320">
        <f t="shared" si="374"/>
        <v>0.02</v>
      </c>
      <c r="BE90" s="320">
        <f t="shared" si="374"/>
        <v>0.02</v>
      </c>
      <c r="BF90" s="320">
        <f t="shared" si="374"/>
        <v>0.02</v>
      </c>
      <c r="BG90" s="320">
        <f t="shared" si="374"/>
        <v>0.02</v>
      </c>
      <c r="BH90" s="320">
        <f t="shared" si="374"/>
        <v>0.02</v>
      </c>
      <c r="BI90" s="321">
        <f t="shared" si="374"/>
        <v>0.02</v>
      </c>
      <c r="BJ90" s="320">
        <f t="shared" si="374"/>
        <v>0.02</v>
      </c>
      <c r="BK90" s="320">
        <f t="shared" si="374"/>
        <v>0.02</v>
      </c>
      <c r="BL90" s="320">
        <f t="shared" si="374"/>
        <v>0.02</v>
      </c>
      <c r="BM90" s="322">
        <f t="shared" ref="BM90:CC90" si="375">BM62</f>
        <v>0.02</v>
      </c>
      <c r="BN90" s="322">
        <f t="shared" si="375"/>
        <v>0.02</v>
      </c>
      <c r="BO90" s="322">
        <f t="shared" si="375"/>
        <v>0.02</v>
      </c>
      <c r="BP90" s="322">
        <f t="shared" si="375"/>
        <v>0.02</v>
      </c>
      <c r="BQ90" s="322">
        <f t="shared" si="375"/>
        <v>0.02</v>
      </c>
      <c r="BR90" s="322">
        <f t="shared" si="375"/>
        <v>0.02</v>
      </c>
      <c r="BS90" s="322">
        <f t="shared" si="375"/>
        <v>0.02</v>
      </c>
      <c r="BT90" s="322">
        <f t="shared" si="375"/>
        <v>0.02</v>
      </c>
      <c r="BU90" s="322">
        <f t="shared" si="375"/>
        <v>0.02</v>
      </c>
      <c r="BV90" s="322">
        <f t="shared" si="375"/>
        <v>0.02</v>
      </c>
      <c r="BW90" s="322">
        <f t="shared" si="375"/>
        <v>0.02</v>
      </c>
      <c r="BX90" s="322">
        <f t="shared" si="375"/>
        <v>0.02</v>
      </c>
      <c r="BY90" s="322">
        <f t="shared" si="375"/>
        <v>0.02</v>
      </c>
      <c r="BZ90" s="322">
        <f t="shared" si="375"/>
        <v>0.02</v>
      </c>
      <c r="CA90" s="322">
        <f t="shared" si="375"/>
        <v>0.02</v>
      </c>
      <c r="CB90" s="322">
        <f t="shared" si="375"/>
        <v>0.02</v>
      </c>
      <c r="CC90" s="322">
        <f t="shared" si="375"/>
        <v>0.02</v>
      </c>
      <c r="CD90" s="178"/>
      <c r="CE90" s="122"/>
      <c r="CF90" s="122"/>
      <c r="CG90" s="122"/>
      <c r="CH90" s="122"/>
      <c r="CI90" s="122"/>
      <c r="CJ90" s="122"/>
      <c r="CK90" s="122"/>
      <c r="CL90" s="122"/>
      <c r="CM90" s="122"/>
      <c r="CN90" s="122"/>
      <c r="CO90" s="122"/>
      <c r="CP90" s="122"/>
      <c r="CQ90" s="122"/>
      <c r="CR90" s="122"/>
      <c r="CS90" s="122"/>
      <c r="CT90" s="122"/>
      <c r="CU90" s="122"/>
      <c r="CV90" s="122"/>
      <c r="CW90" s="122"/>
      <c r="CX90" s="122"/>
      <c r="CY90" s="122"/>
      <c r="CZ90" s="122"/>
      <c r="DA90" s="122"/>
      <c r="DB90" s="122"/>
      <c r="DC90" s="122"/>
      <c r="DD90" s="122"/>
      <c r="DE90" s="122"/>
      <c r="DF90" s="122"/>
      <c r="DG90" s="3"/>
      <c r="DH90" s="3"/>
      <c r="DI90" s="3"/>
      <c r="DJ90" s="3"/>
      <c r="DK90" s="3"/>
      <c r="DL90" s="3"/>
      <c r="DM90" s="3"/>
      <c r="DN90" s="3"/>
      <c r="DO90" s="3"/>
    </row>
    <row r="91" spans="8:119">
      <c r="AB91" s="154"/>
      <c r="AD91" s="268"/>
      <c r="AE91" s="268"/>
      <c r="AF91" s="128"/>
      <c r="AG91" s="23"/>
      <c r="AH91" s="122"/>
      <c r="AI91" s="122"/>
      <c r="AJ91" s="197"/>
      <c r="AK91" s="363"/>
      <c r="AL91" s="40"/>
      <c r="AM91" s="122"/>
      <c r="AN91" s="122"/>
      <c r="AO91" s="293"/>
      <c r="AP91" s="148"/>
      <c r="AQ91" s="148"/>
      <c r="AR91" s="148"/>
      <c r="BC91" s="121"/>
      <c r="BD91" s="121"/>
      <c r="BG91" s="121"/>
      <c r="BH91" s="121"/>
      <c r="BI91" s="294"/>
      <c r="BJ91" s="121"/>
      <c r="BK91" s="121"/>
      <c r="BL91" s="121"/>
      <c r="BM91" s="295"/>
      <c r="BN91" s="295"/>
      <c r="BO91" s="295"/>
      <c r="BP91" s="295"/>
      <c r="BQ91" s="295"/>
      <c r="BR91" s="295"/>
      <c r="BS91" s="295"/>
      <c r="BT91" s="295"/>
      <c r="BU91" s="295"/>
      <c r="BV91" s="295"/>
      <c r="BW91" s="295"/>
      <c r="BX91" s="295"/>
      <c r="BY91" s="295"/>
      <c r="BZ91" s="295"/>
      <c r="CA91" s="295"/>
      <c r="CB91" s="295"/>
      <c r="CC91" s="295"/>
      <c r="CD91" s="364"/>
      <c r="CE91" s="122"/>
      <c r="CF91" s="122"/>
      <c r="CG91" s="122"/>
      <c r="CH91" s="122"/>
      <c r="CI91" s="122"/>
      <c r="CJ91" s="122"/>
      <c r="CK91" s="122"/>
      <c r="CL91" s="122"/>
      <c r="CM91" s="122"/>
      <c r="CN91" s="122"/>
      <c r="CO91" s="122"/>
      <c r="CP91" s="122"/>
      <c r="CQ91" s="122"/>
      <c r="CR91" s="122"/>
      <c r="CS91" s="122"/>
      <c r="CT91" s="122"/>
      <c r="CU91" s="122"/>
      <c r="CV91" s="122"/>
      <c r="CW91" s="122"/>
      <c r="CX91" s="122"/>
      <c r="CY91" s="122"/>
      <c r="CZ91" s="122"/>
      <c r="DA91" s="122"/>
      <c r="DB91" s="122"/>
      <c r="DC91" s="122"/>
      <c r="DD91" s="122"/>
      <c r="DE91" s="122"/>
      <c r="DF91" s="122"/>
      <c r="DG91" s="3"/>
      <c r="DH91" s="3"/>
      <c r="DI91" s="3"/>
      <c r="DJ91" s="3"/>
      <c r="DK91" s="3"/>
      <c r="DL91" s="3"/>
      <c r="DM91" s="3"/>
      <c r="DN91" s="3"/>
      <c r="DO91" s="3"/>
    </row>
    <row r="92" spans="8:119">
      <c r="AB92" s="154"/>
      <c r="AD92" s="268"/>
      <c r="AE92" s="268"/>
      <c r="AG92" s="23"/>
      <c r="AH92" s="122"/>
      <c r="AI92" s="122"/>
      <c r="AJ92" s="197"/>
      <c r="AK92" s="363"/>
      <c r="AL92" s="40"/>
      <c r="AM92" s="122"/>
      <c r="AN92" s="328">
        <v>2001</v>
      </c>
      <c r="AO92" s="329">
        <f t="shared" ref="AO92:AW92" si="376">AN92+1</f>
        <v>2002</v>
      </c>
      <c r="AP92" s="148">
        <f t="shared" si="376"/>
        <v>2003</v>
      </c>
      <c r="AQ92" s="148">
        <f t="shared" si="376"/>
        <v>2004</v>
      </c>
      <c r="AR92" s="148">
        <f t="shared" si="376"/>
        <v>2005</v>
      </c>
      <c r="AS92" s="3">
        <f t="shared" si="376"/>
        <v>2006</v>
      </c>
      <c r="AT92" s="3">
        <f t="shared" si="376"/>
        <v>2007</v>
      </c>
      <c r="AU92" s="3">
        <f t="shared" si="376"/>
        <v>2008</v>
      </c>
      <c r="AV92" s="3">
        <f t="shared" si="376"/>
        <v>2009</v>
      </c>
      <c r="AW92" s="3">
        <f t="shared" si="376"/>
        <v>2010</v>
      </c>
      <c r="AX92" s="3">
        <f t="shared" ref="AX92:BL92" si="377">AW92+1</f>
        <v>2011</v>
      </c>
      <c r="AY92" s="3">
        <f t="shared" si="377"/>
        <v>2012</v>
      </c>
      <c r="AZ92" s="3">
        <f t="shared" si="377"/>
        <v>2013</v>
      </c>
      <c r="BA92" s="3">
        <f t="shared" si="377"/>
        <v>2014</v>
      </c>
      <c r="BB92" s="3">
        <f t="shared" si="377"/>
        <v>2015</v>
      </c>
      <c r="BC92" s="121">
        <f t="shared" si="377"/>
        <v>2016</v>
      </c>
      <c r="BD92" s="121">
        <f t="shared" si="377"/>
        <v>2017</v>
      </c>
      <c r="BE92" s="121">
        <f t="shared" si="377"/>
        <v>2018</v>
      </c>
      <c r="BF92" s="121">
        <f t="shared" si="377"/>
        <v>2019</v>
      </c>
      <c r="BG92" s="121">
        <f t="shared" si="377"/>
        <v>2020</v>
      </c>
      <c r="BH92" s="121">
        <f t="shared" si="377"/>
        <v>2021</v>
      </c>
      <c r="BI92" s="294">
        <f t="shared" si="377"/>
        <v>2022</v>
      </c>
      <c r="BJ92" s="121">
        <f t="shared" si="377"/>
        <v>2023</v>
      </c>
      <c r="BK92" s="121">
        <f t="shared" si="377"/>
        <v>2024</v>
      </c>
      <c r="BL92" s="121">
        <f t="shared" si="377"/>
        <v>2025</v>
      </c>
      <c r="BM92" s="295">
        <f t="shared" ref="BM92" si="378">BL92+1</f>
        <v>2026</v>
      </c>
      <c r="BN92" s="295">
        <f t="shared" ref="BN92" si="379">BM92+1</f>
        <v>2027</v>
      </c>
      <c r="BO92" s="295">
        <f t="shared" ref="BO92" si="380">BN92+1</f>
        <v>2028</v>
      </c>
      <c r="BP92" s="295">
        <f t="shared" ref="BP92" si="381">BO92+1</f>
        <v>2029</v>
      </c>
      <c r="BQ92" s="295">
        <f t="shared" ref="BQ92" si="382">BP92+1</f>
        <v>2030</v>
      </c>
      <c r="BR92" s="295">
        <f t="shared" ref="BR92" si="383">BQ92+1</f>
        <v>2031</v>
      </c>
      <c r="BS92" s="295">
        <f t="shared" ref="BS92" si="384">BR92+1</f>
        <v>2032</v>
      </c>
      <c r="BT92" s="295">
        <f t="shared" ref="BT92" si="385">BS92+1</f>
        <v>2033</v>
      </c>
      <c r="BU92" s="295">
        <f t="shared" ref="BU92" si="386">BT92+1</f>
        <v>2034</v>
      </c>
      <c r="BV92" s="295">
        <f t="shared" ref="BV92" si="387">BU92+1</f>
        <v>2035</v>
      </c>
      <c r="BW92" s="295">
        <f t="shared" ref="BW92" si="388">BV92+1</f>
        <v>2036</v>
      </c>
      <c r="BX92" s="295">
        <f t="shared" ref="BX92" si="389">BW92+1</f>
        <v>2037</v>
      </c>
      <c r="BY92" s="295">
        <f t="shared" ref="BY92" si="390">BX92+1</f>
        <v>2038</v>
      </c>
      <c r="BZ92" s="295">
        <f t="shared" ref="BZ92" si="391">BY92+1</f>
        <v>2039</v>
      </c>
      <c r="CA92" s="295">
        <f t="shared" ref="CA92" si="392">BZ92+1</f>
        <v>2040</v>
      </c>
      <c r="CB92" s="295">
        <f t="shared" ref="CB92" si="393">CA92+1</f>
        <v>2041</v>
      </c>
      <c r="CC92" s="295">
        <f t="shared" ref="CC92" si="394">CB92+1</f>
        <v>2042</v>
      </c>
      <c r="CD92" s="364"/>
      <c r="CE92" s="122"/>
      <c r="CF92" s="122"/>
      <c r="CG92" s="122"/>
      <c r="CH92" s="122"/>
      <c r="CI92" s="122"/>
      <c r="CJ92" s="122"/>
      <c r="CK92" s="122"/>
      <c r="CL92" s="122"/>
      <c r="CM92" s="122"/>
      <c r="CN92" s="122"/>
      <c r="CO92" s="122"/>
      <c r="CP92" s="122"/>
      <c r="CQ92" s="122"/>
      <c r="CR92" s="122"/>
      <c r="CS92" s="122"/>
      <c r="CT92" s="122"/>
      <c r="CU92" s="122"/>
      <c r="CV92" s="122"/>
      <c r="CW92" s="122"/>
      <c r="CX92" s="122"/>
      <c r="CY92" s="122"/>
      <c r="CZ92" s="122"/>
      <c r="DA92" s="122"/>
      <c r="DB92" s="122"/>
      <c r="DC92" s="122"/>
      <c r="DD92" s="122"/>
      <c r="DE92" s="122"/>
      <c r="DF92" s="122"/>
      <c r="DG92" s="3"/>
      <c r="DH92" s="3"/>
      <c r="DI92" s="3"/>
      <c r="DJ92" s="3"/>
      <c r="DK92" s="3"/>
      <c r="DL92" s="3"/>
      <c r="DM92" s="3"/>
      <c r="DN92" s="3"/>
      <c r="DO92" s="3"/>
    </row>
    <row r="93" spans="8:119">
      <c r="H93" s="128"/>
      <c r="AB93" s="154"/>
      <c r="AD93" s="128"/>
      <c r="AE93" s="382"/>
      <c r="AG93" s="23"/>
      <c r="AH93" s="122"/>
      <c r="AI93" s="122"/>
      <c r="AJ93" s="197"/>
      <c r="AK93" s="171"/>
      <c r="AL93" s="122"/>
      <c r="AM93" s="122"/>
      <c r="AN93" s="122" t="s">
        <v>721</v>
      </c>
      <c r="AO93" s="293" t="s">
        <v>721</v>
      </c>
      <c r="AP93" s="148" t="s">
        <v>721</v>
      </c>
      <c r="AQ93" s="148" t="s">
        <v>721</v>
      </c>
      <c r="AR93" s="148" t="s">
        <v>721</v>
      </c>
      <c r="AS93" s="3" t="s">
        <v>721</v>
      </c>
      <c r="AT93" s="3" t="s">
        <v>721</v>
      </c>
      <c r="AU93" s="3" t="s">
        <v>721</v>
      </c>
      <c r="AV93" s="3" t="s">
        <v>721</v>
      </c>
      <c r="AW93" s="3" t="s">
        <v>721</v>
      </c>
      <c r="AX93" s="3" t="s">
        <v>721</v>
      </c>
      <c r="AY93" s="3" t="s">
        <v>721</v>
      </c>
      <c r="AZ93" s="3" t="s">
        <v>721</v>
      </c>
      <c r="BA93" s="3" t="s">
        <v>721</v>
      </c>
      <c r="BB93" s="3" t="s">
        <v>721</v>
      </c>
      <c r="BC93" s="121" t="s">
        <v>721</v>
      </c>
      <c r="BD93" s="121" t="s">
        <v>721</v>
      </c>
      <c r="BE93" s="121" t="s">
        <v>721</v>
      </c>
      <c r="BF93" s="121" t="s">
        <v>721</v>
      </c>
      <c r="BG93" s="121" t="s">
        <v>721</v>
      </c>
      <c r="BH93" s="121" t="s">
        <v>721</v>
      </c>
      <c r="BI93" s="294" t="s">
        <v>721</v>
      </c>
      <c r="BJ93" s="121" t="s">
        <v>721</v>
      </c>
      <c r="BK93" s="121" t="s">
        <v>721</v>
      </c>
      <c r="BL93" s="121" t="s">
        <v>721</v>
      </c>
      <c r="BM93" s="295" t="s">
        <v>721</v>
      </c>
      <c r="BN93" s="295" t="s">
        <v>721</v>
      </c>
      <c r="BO93" s="295" t="s">
        <v>721</v>
      </c>
      <c r="BP93" s="295" t="s">
        <v>721</v>
      </c>
      <c r="BQ93" s="295" t="s">
        <v>721</v>
      </c>
      <c r="BR93" s="295" t="s">
        <v>721</v>
      </c>
      <c r="BS93" s="295" t="s">
        <v>721</v>
      </c>
      <c r="BT93" s="295" t="s">
        <v>721</v>
      </c>
      <c r="BU93" s="295" t="s">
        <v>721</v>
      </c>
      <c r="BV93" s="295" t="s">
        <v>721</v>
      </c>
      <c r="BW93" s="295" t="s">
        <v>721</v>
      </c>
      <c r="BX93" s="295" t="s">
        <v>721</v>
      </c>
      <c r="BY93" s="295" t="s">
        <v>721</v>
      </c>
      <c r="BZ93" s="295" t="s">
        <v>721</v>
      </c>
      <c r="CA93" s="295" t="s">
        <v>721</v>
      </c>
      <c r="CB93" s="295" t="s">
        <v>721</v>
      </c>
      <c r="CC93" s="295" t="s">
        <v>721</v>
      </c>
      <c r="CD93" s="364"/>
      <c r="CE93" s="122"/>
      <c r="CF93" s="122"/>
      <c r="CG93" s="122"/>
      <c r="CH93" s="122"/>
      <c r="CI93" s="122"/>
      <c r="CJ93" s="122"/>
      <c r="CK93" s="122"/>
      <c r="CL93" s="122"/>
      <c r="CM93" s="122"/>
      <c r="CN93" s="122"/>
      <c r="CO93" s="122"/>
      <c r="CP93" s="122"/>
      <c r="CQ93" s="122"/>
      <c r="CR93" s="122"/>
      <c r="CS93" s="122"/>
      <c r="CT93" s="122"/>
      <c r="CU93" s="122"/>
      <c r="CV93" s="122"/>
      <c r="CW93" s="122"/>
      <c r="CX93" s="122"/>
      <c r="CY93" s="122"/>
      <c r="CZ93" s="122"/>
      <c r="DA93" s="122"/>
      <c r="DB93" s="122"/>
      <c r="DC93" s="122"/>
      <c r="DD93" s="122"/>
      <c r="DE93" s="122"/>
      <c r="DF93" s="122"/>
      <c r="DG93" s="3"/>
      <c r="DH93" s="3"/>
      <c r="DI93" s="3"/>
      <c r="DJ93" s="3"/>
      <c r="DK93" s="3"/>
      <c r="DL93" s="3"/>
      <c r="DM93" s="3"/>
      <c r="DN93" s="3"/>
      <c r="DO93" s="3"/>
    </row>
    <row r="94" spans="8:119">
      <c r="AB94" s="154" t="s">
        <v>957</v>
      </c>
      <c r="AD94" s="128"/>
      <c r="AE94" s="268">
        <f>SUM(AE53:AE93)</f>
        <v>0</v>
      </c>
      <c r="AG94" s="23"/>
      <c r="AH94" s="122"/>
      <c r="AI94" s="122"/>
      <c r="AJ94" s="197"/>
      <c r="AK94" s="171" t="s">
        <v>715</v>
      </c>
      <c r="AL94" s="122"/>
      <c r="AM94" s="122"/>
      <c r="AN94" s="300">
        <f t="shared" ref="AN94:AW94" si="395">AN66</f>
        <v>2.6651231066002534E-2</v>
      </c>
      <c r="AO94" s="300">
        <f t="shared" si="395"/>
        <v>3.7659730819599391E-2</v>
      </c>
      <c r="AP94" s="300">
        <f t="shared" si="395"/>
        <v>4.1433788213758316E-2</v>
      </c>
      <c r="AQ94" s="299">
        <f t="shared" si="395"/>
        <v>4.1022225148983571E-2</v>
      </c>
      <c r="AR94" s="299">
        <f t="shared" si="395"/>
        <v>3.2974624821844323E-2</v>
      </c>
      <c r="AS94" s="300">
        <f t="shared" si="395"/>
        <v>1.741105519772157E-2</v>
      </c>
      <c r="AT94" s="300">
        <f t="shared" si="395"/>
        <v>1.0559160160651171E-2</v>
      </c>
      <c r="AU94" s="300">
        <f t="shared" si="395"/>
        <v>1.0162187059377326E-2</v>
      </c>
      <c r="AV94" s="300">
        <f t="shared" si="395"/>
        <v>1.7668932912550117E-2</v>
      </c>
      <c r="AW94" s="300">
        <f t="shared" si="395"/>
        <v>2.5444356029305171E-2</v>
      </c>
      <c r="AX94" s="300">
        <f t="shared" ref="AX94:BL94" si="396">AX66</f>
        <v>2.4641313377188334E-2</v>
      </c>
      <c r="AY94" s="300">
        <f t="shared" si="396"/>
        <v>2.1741447391596669E-2</v>
      </c>
      <c r="AZ94" s="300">
        <f t="shared" si="396"/>
        <v>2.5437233887533495E-2</v>
      </c>
      <c r="BA94" s="300">
        <f t="shared" si="396"/>
        <v>1.3861492515345297E-2</v>
      </c>
      <c r="BB94" s="300">
        <f t="shared" si="396"/>
        <v>1.3694652802078267E-2</v>
      </c>
      <c r="BC94" s="301">
        <f t="shared" si="396"/>
        <v>1.2383656557784395E-2</v>
      </c>
      <c r="BD94" s="301">
        <f t="shared" si="396"/>
        <v>1.3646416148230811E-2</v>
      </c>
      <c r="BE94" s="301">
        <f t="shared" si="396"/>
        <v>1.451037729467175E-2</v>
      </c>
      <c r="BF94" s="301">
        <f t="shared" si="396"/>
        <v>1.6186984318659059E-2</v>
      </c>
      <c r="BG94" s="301">
        <f t="shared" si="396"/>
        <v>2.056297127094453E-2</v>
      </c>
      <c r="BH94" s="301">
        <f t="shared" si="396"/>
        <v>2.2436713595748392E-2</v>
      </c>
      <c r="BI94" s="302">
        <f t="shared" si="396"/>
        <v>2.1004539684301715E-2</v>
      </c>
      <c r="BJ94" s="301">
        <f t="shared" si="396"/>
        <v>2.4462787806639907E-2</v>
      </c>
      <c r="BK94" s="301">
        <f t="shared" si="396"/>
        <v>5.0900385505608714E-2</v>
      </c>
      <c r="BL94" s="301">
        <f t="shared" si="396"/>
        <v>6.2614622044458779E-2</v>
      </c>
      <c r="BM94" s="303">
        <f t="shared" ref="BM94:CC94" si="397">BM66</f>
        <v>6.2614622044458779E-2</v>
      </c>
      <c r="BN94" s="303">
        <f t="shared" si="397"/>
        <v>6.2614622044458779E-2</v>
      </c>
      <c r="BO94" s="303">
        <f t="shared" si="397"/>
        <v>6.2614622044458779E-2</v>
      </c>
      <c r="BP94" s="303">
        <f t="shared" si="397"/>
        <v>6.2614622044458779E-2</v>
      </c>
      <c r="BQ94" s="303">
        <f t="shared" si="397"/>
        <v>6.2614622044458779E-2</v>
      </c>
      <c r="BR94" s="303">
        <f t="shared" si="397"/>
        <v>6.2614622044458779E-2</v>
      </c>
      <c r="BS94" s="303">
        <f t="shared" si="397"/>
        <v>6.2614622044458779E-2</v>
      </c>
      <c r="BT94" s="303">
        <f t="shared" si="397"/>
        <v>6.2614622044458779E-2</v>
      </c>
      <c r="BU94" s="303">
        <f t="shared" si="397"/>
        <v>6.2614622044458779E-2</v>
      </c>
      <c r="BV94" s="303">
        <f t="shared" si="397"/>
        <v>6.2614622044458779E-2</v>
      </c>
      <c r="BW94" s="303">
        <f t="shared" si="397"/>
        <v>6.2614622044458779E-2</v>
      </c>
      <c r="BX94" s="303">
        <f t="shared" si="397"/>
        <v>6.2614622044458779E-2</v>
      </c>
      <c r="BY94" s="303">
        <f t="shared" si="397"/>
        <v>6.2614622044458779E-2</v>
      </c>
      <c r="BZ94" s="303">
        <f t="shared" si="397"/>
        <v>6.2614622044458779E-2</v>
      </c>
      <c r="CA94" s="303">
        <f t="shared" si="397"/>
        <v>6.2614622044458779E-2</v>
      </c>
      <c r="CB94" s="303">
        <f t="shared" si="397"/>
        <v>6.2614622044458779E-2</v>
      </c>
      <c r="CC94" s="303">
        <f t="shared" si="397"/>
        <v>6.2614622044458779E-2</v>
      </c>
      <c r="CD94" s="364"/>
      <c r="CE94" s="122"/>
      <c r="CF94" s="122"/>
      <c r="CG94" s="122"/>
      <c r="CH94" s="122"/>
      <c r="CI94" s="122"/>
      <c r="CJ94" s="122"/>
      <c r="CK94" s="122"/>
      <c r="CL94" s="122"/>
      <c r="CM94" s="122"/>
      <c r="CN94" s="122"/>
      <c r="CO94" s="122"/>
      <c r="CP94" s="122"/>
      <c r="CQ94" s="122"/>
      <c r="CR94" s="122"/>
      <c r="CS94" s="122"/>
      <c r="CT94" s="122"/>
      <c r="CU94" s="122"/>
      <c r="CV94" s="122"/>
      <c r="CW94" s="122"/>
      <c r="CX94" s="122"/>
      <c r="CY94" s="122"/>
      <c r="CZ94" s="122"/>
      <c r="DA94" s="122"/>
      <c r="DB94" s="122"/>
      <c r="DC94" s="122"/>
      <c r="DD94" s="122"/>
      <c r="DE94" s="122"/>
      <c r="DF94" s="122"/>
      <c r="DG94" s="3"/>
      <c r="DH94" s="3"/>
      <c r="DI94" s="3"/>
      <c r="DJ94" s="3"/>
      <c r="DK94" s="3"/>
      <c r="DL94" s="3"/>
      <c r="DM94" s="3"/>
      <c r="DN94" s="3"/>
      <c r="DO94" s="3"/>
    </row>
    <row r="95" spans="8:119">
      <c r="AB95" s="154" t="s">
        <v>959</v>
      </c>
      <c r="AD95" s="128"/>
      <c r="AE95" s="383">
        <f>IF(AO627&gt;2012,AE94,0)</f>
        <v>0</v>
      </c>
      <c r="AG95" s="23"/>
      <c r="AH95" s="122"/>
      <c r="AI95" s="122"/>
      <c r="AJ95" s="197"/>
      <c r="AK95" s="171" t="s">
        <v>716</v>
      </c>
      <c r="AL95" s="122"/>
      <c r="AM95" s="122"/>
      <c r="AN95" s="309">
        <f t="shared" ref="AN95:AW95" si="398">AN67</f>
        <v>5.4500009839908214E-2</v>
      </c>
      <c r="AO95" s="309">
        <f t="shared" si="398"/>
        <v>4.7799991598603153E-2</v>
      </c>
      <c r="AP95" s="309">
        <f t="shared" si="398"/>
        <v>4.6599997461220122E-2</v>
      </c>
      <c r="AQ95" s="308">
        <f t="shared" si="398"/>
        <v>4.5000007490993976E-2</v>
      </c>
      <c r="AR95" s="308">
        <f t="shared" si="398"/>
        <v>3.9300011835601056E-2</v>
      </c>
      <c r="AS95" s="309">
        <f t="shared" si="398"/>
        <v>3.6156695917221038E-2</v>
      </c>
      <c r="AT95" s="309">
        <f t="shared" si="398"/>
        <v>3.8235620751875921E-2</v>
      </c>
      <c r="AU95" s="309">
        <f t="shared" si="398"/>
        <v>4.410003903757409E-2</v>
      </c>
      <c r="AV95" s="309">
        <f t="shared" si="398"/>
        <v>4.2200028760331243E-2</v>
      </c>
      <c r="AW95" s="309">
        <f t="shared" si="398"/>
        <v>3.8900033450578686E-2</v>
      </c>
      <c r="AX95" s="309">
        <f t="shared" ref="AX95:BL95" si="399">AX67</f>
        <v>3.1000007537453245E-2</v>
      </c>
      <c r="AY95" s="309">
        <f t="shared" si="399"/>
        <v>2.7100009653499013E-2</v>
      </c>
      <c r="AZ95" s="309">
        <f t="shared" si="399"/>
        <v>2.2300050192195053E-2</v>
      </c>
      <c r="BA95" s="309">
        <f t="shared" si="399"/>
        <v>2.5299957325744638E-2</v>
      </c>
      <c r="BB95" s="309">
        <f t="shared" si="399"/>
        <v>1.5399960174683036E-2</v>
      </c>
      <c r="BC95" s="310">
        <f t="shared" si="399"/>
        <v>1.1100034333807018E-2</v>
      </c>
      <c r="BD95" s="310">
        <f t="shared" si="399"/>
        <v>7.1000003200292205E-3</v>
      </c>
      <c r="BE95" s="310">
        <f t="shared" si="399"/>
        <v>9.1000155016305317E-3</v>
      </c>
      <c r="BF95" s="310">
        <f t="shared" si="399"/>
        <v>8.6000335029261521E-3</v>
      </c>
      <c r="BG95" s="310">
        <f t="shared" si="399"/>
        <v>1.0400554570129117E-3</v>
      </c>
      <c r="BH95" s="310">
        <f t="shared" si="399"/>
        <v>-2.1600186074329786E-3</v>
      </c>
      <c r="BI95" s="311">
        <f t="shared" si="399"/>
        <v>8.7995469739587939E-4</v>
      </c>
      <c r="BJ95" s="310">
        <f t="shared" si="399"/>
        <v>2.3329968858514682E-2</v>
      </c>
      <c r="BK95" s="310">
        <f t="shared" si="399"/>
        <v>3.0590005328907655E-2</v>
      </c>
      <c r="BL95" s="310">
        <f t="shared" si="399"/>
        <v>2.6869942060977925E-2</v>
      </c>
      <c r="BM95" s="312">
        <f t="shared" ref="BM95:CC95" si="400">BM67</f>
        <v>2.6869942060977925E-2</v>
      </c>
      <c r="BN95" s="312">
        <f t="shared" si="400"/>
        <v>2.6869942060977925E-2</v>
      </c>
      <c r="BO95" s="312">
        <f t="shared" si="400"/>
        <v>2.6869942060977925E-2</v>
      </c>
      <c r="BP95" s="312">
        <f t="shared" si="400"/>
        <v>2.6869942060977925E-2</v>
      </c>
      <c r="BQ95" s="312">
        <f t="shared" si="400"/>
        <v>2.6869942060977925E-2</v>
      </c>
      <c r="BR95" s="312">
        <f t="shared" si="400"/>
        <v>2.6869942060977925E-2</v>
      </c>
      <c r="BS95" s="312">
        <f t="shared" si="400"/>
        <v>2.6869942060977925E-2</v>
      </c>
      <c r="BT95" s="312">
        <f t="shared" si="400"/>
        <v>2.6869942060977925E-2</v>
      </c>
      <c r="BU95" s="312">
        <f t="shared" si="400"/>
        <v>2.6869942060977925E-2</v>
      </c>
      <c r="BV95" s="312">
        <f t="shared" si="400"/>
        <v>2.6869942060977925E-2</v>
      </c>
      <c r="BW95" s="312">
        <f t="shared" si="400"/>
        <v>2.6869942060977925E-2</v>
      </c>
      <c r="BX95" s="312">
        <f t="shared" si="400"/>
        <v>2.6869942060977925E-2</v>
      </c>
      <c r="BY95" s="312">
        <f t="shared" si="400"/>
        <v>2.6869942060977925E-2</v>
      </c>
      <c r="BZ95" s="312">
        <f t="shared" si="400"/>
        <v>2.6869942060977925E-2</v>
      </c>
      <c r="CA95" s="312">
        <f t="shared" si="400"/>
        <v>2.6869942060977925E-2</v>
      </c>
      <c r="CB95" s="312">
        <f t="shared" si="400"/>
        <v>2.6869942060977925E-2</v>
      </c>
      <c r="CC95" s="312">
        <f t="shared" si="400"/>
        <v>2.6869942060977925E-2</v>
      </c>
      <c r="CD95" s="364"/>
      <c r="CE95" s="122"/>
      <c r="CF95" s="122"/>
      <c r="CG95" s="122"/>
      <c r="CH95" s="122"/>
      <c r="CI95" s="122"/>
      <c r="CJ95" s="122"/>
      <c r="CK95" s="122"/>
      <c r="CL95" s="122"/>
      <c r="CM95" s="122"/>
      <c r="CN95" s="122"/>
      <c r="CO95" s="122"/>
      <c r="CP95" s="122"/>
      <c r="CQ95" s="122"/>
      <c r="CR95" s="122"/>
      <c r="CS95" s="122"/>
      <c r="CT95" s="122"/>
      <c r="CU95" s="122"/>
      <c r="CV95" s="122"/>
      <c r="CW95" s="122"/>
      <c r="CX95" s="122"/>
      <c r="CY95" s="122"/>
      <c r="CZ95" s="122"/>
      <c r="DA95" s="122"/>
      <c r="DB95" s="122"/>
      <c r="DC95" s="122"/>
      <c r="DD95" s="122"/>
      <c r="DE95" s="122"/>
      <c r="DF95" s="122"/>
      <c r="DG95" s="3"/>
      <c r="DH95" s="3"/>
      <c r="DI95" s="3"/>
      <c r="DJ95" s="3"/>
      <c r="DK95" s="3"/>
      <c r="DL95" s="3"/>
      <c r="DM95" s="3"/>
      <c r="DN95" s="3"/>
      <c r="DO95" s="3"/>
    </row>
    <row r="96" spans="8:119" ht="17.399999999999999" thickBot="1">
      <c r="AB96" s="384"/>
      <c r="AD96" s="128"/>
      <c r="AE96" s="128"/>
      <c r="AG96" s="23"/>
      <c r="AH96" s="122"/>
      <c r="AI96" s="122"/>
      <c r="AJ96" s="197"/>
      <c r="AK96" s="171" t="s">
        <v>717</v>
      </c>
      <c r="AL96" s="122"/>
      <c r="AM96" s="122"/>
      <c r="AN96" s="309">
        <f t="shared" ref="AN96:AW96" si="401">AN68</f>
        <v>0.214</v>
      </c>
      <c r="AO96" s="309">
        <f t="shared" si="401"/>
        <v>0.214</v>
      </c>
      <c r="AP96" s="309">
        <f t="shared" si="401"/>
        <v>0.214</v>
      </c>
      <c r="AQ96" s="308">
        <f t="shared" si="401"/>
        <v>0.214</v>
      </c>
      <c r="AR96" s="308">
        <f t="shared" si="401"/>
        <v>0.214</v>
      </c>
      <c r="AS96" s="309">
        <f t="shared" si="401"/>
        <v>0.214</v>
      </c>
      <c r="AT96" s="309">
        <f t="shared" si="401"/>
        <v>0.214</v>
      </c>
      <c r="AU96" s="309">
        <f t="shared" si="401"/>
        <v>0.214</v>
      </c>
      <c r="AV96" s="309">
        <f t="shared" si="401"/>
        <v>0.214</v>
      </c>
      <c r="AW96" s="309">
        <f t="shared" si="401"/>
        <v>0.214</v>
      </c>
      <c r="AX96" s="309">
        <f t="shared" ref="AX96:BL96" si="402">AX68</f>
        <v>0.214</v>
      </c>
      <c r="AY96" s="309">
        <f t="shared" si="402"/>
        <v>0.214</v>
      </c>
      <c r="AZ96" s="309">
        <f t="shared" si="402"/>
        <v>0.214</v>
      </c>
      <c r="BA96" s="309">
        <f t="shared" si="402"/>
        <v>0.214</v>
      </c>
      <c r="BB96" s="309">
        <f t="shared" si="402"/>
        <v>0.214</v>
      </c>
      <c r="BC96" s="310">
        <f t="shared" si="402"/>
        <v>0.214</v>
      </c>
      <c r="BD96" s="310">
        <f t="shared" si="402"/>
        <v>0.214</v>
      </c>
      <c r="BE96" s="310">
        <f t="shared" si="402"/>
        <v>0.214</v>
      </c>
      <c r="BF96" s="310">
        <f t="shared" si="402"/>
        <v>0.214</v>
      </c>
      <c r="BG96" s="310">
        <f t="shared" si="402"/>
        <v>0.214</v>
      </c>
      <c r="BH96" s="310">
        <f t="shared" si="402"/>
        <v>0.214</v>
      </c>
      <c r="BI96" s="311">
        <f t="shared" si="402"/>
        <v>0.214</v>
      </c>
      <c r="BJ96" s="310">
        <f t="shared" si="402"/>
        <v>0.214</v>
      </c>
      <c r="BK96" s="310">
        <f t="shared" si="402"/>
        <v>0.214</v>
      </c>
      <c r="BL96" s="310">
        <f t="shared" si="402"/>
        <v>0.214</v>
      </c>
      <c r="BM96" s="312">
        <f t="shared" ref="BM96:CC96" si="403">BM68</f>
        <v>0.214</v>
      </c>
      <c r="BN96" s="312">
        <f t="shared" si="403"/>
        <v>0.214</v>
      </c>
      <c r="BO96" s="312">
        <f t="shared" si="403"/>
        <v>0.214</v>
      </c>
      <c r="BP96" s="312">
        <f t="shared" si="403"/>
        <v>0.214</v>
      </c>
      <c r="BQ96" s="312">
        <f t="shared" si="403"/>
        <v>0.214</v>
      </c>
      <c r="BR96" s="312">
        <f t="shared" si="403"/>
        <v>0.214</v>
      </c>
      <c r="BS96" s="312">
        <f t="shared" si="403"/>
        <v>0.214</v>
      </c>
      <c r="BT96" s="312">
        <f t="shared" si="403"/>
        <v>0.214</v>
      </c>
      <c r="BU96" s="312">
        <f t="shared" si="403"/>
        <v>0.214</v>
      </c>
      <c r="BV96" s="312">
        <f t="shared" si="403"/>
        <v>0.214</v>
      </c>
      <c r="BW96" s="312">
        <f t="shared" si="403"/>
        <v>0.214</v>
      </c>
      <c r="BX96" s="312">
        <f t="shared" si="403"/>
        <v>0.214</v>
      </c>
      <c r="BY96" s="312">
        <f t="shared" si="403"/>
        <v>0.214</v>
      </c>
      <c r="BZ96" s="312">
        <f t="shared" si="403"/>
        <v>0.214</v>
      </c>
      <c r="CA96" s="312">
        <f t="shared" si="403"/>
        <v>0.214</v>
      </c>
      <c r="CB96" s="312">
        <f t="shared" si="403"/>
        <v>0.214</v>
      </c>
      <c r="CC96" s="312">
        <f t="shared" si="403"/>
        <v>0.214</v>
      </c>
      <c r="CD96" s="364"/>
      <c r="CE96" s="122"/>
      <c r="CF96" s="122"/>
      <c r="CG96" s="122"/>
      <c r="CH96" s="122"/>
      <c r="CI96" s="122"/>
      <c r="CJ96" s="122"/>
      <c r="CK96" s="122"/>
      <c r="CL96" s="122"/>
      <c r="CM96" s="122"/>
      <c r="CN96" s="122"/>
      <c r="CO96" s="122"/>
      <c r="CP96" s="122"/>
      <c r="CQ96" s="122"/>
      <c r="CR96" s="122"/>
      <c r="CS96" s="122"/>
      <c r="CT96" s="122"/>
      <c r="CU96" s="122"/>
      <c r="CV96" s="122"/>
      <c r="CW96" s="122"/>
      <c r="CX96" s="122"/>
      <c r="CY96" s="122"/>
      <c r="CZ96" s="122"/>
      <c r="DA96" s="122"/>
      <c r="DB96" s="122"/>
      <c r="DC96" s="122"/>
      <c r="DD96" s="122"/>
      <c r="DE96" s="122"/>
      <c r="DF96" s="122"/>
      <c r="DG96" s="3"/>
      <c r="DH96" s="3"/>
      <c r="DI96" s="3"/>
      <c r="DJ96" s="3"/>
      <c r="DK96" s="3"/>
      <c r="DL96" s="3"/>
      <c r="DM96" s="3"/>
      <c r="DN96" s="3"/>
      <c r="DO96" s="3"/>
    </row>
    <row r="97" spans="28:119" ht="18" thickBot="1">
      <c r="AB97" s="385" t="s">
        <v>953</v>
      </c>
      <c r="AC97" s="386"/>
      <c r="AD97" s="387"/>
      <c r="AE97" s="387"/>
      <c r="AF97" s="388" t="s">
        <v>1091</v>
      </c>
      <c r="AG97" s="342"/>
      <c r="AH97" s="122"/>
      <c r="AI97" s="122"/>
      <c r="AJ97" s="197"/>
      <c r="AK97" s="171" t="s">
        <v>718</v>
      </c>
      <c r="AL97" s="122"/>
      <c r="AM97" s="122"/>
      <c r="AN97" s="309">
        <f t="shared" ref="AN97:AW97" si="404">AN69</f>
        <v>0</v>
      </c>
      <c r="AO97" s="309">
        <f t="shared" si="404"/>
        <v>0</v>
      </c>
      <c r="AP97" s="309">
        <f t="shared" si="404"/>
        <v>0</v>
      </c>
      <c r="AQ97" s="308">
        <f t="shared" si="404"/>
        <v>0</v>
      </c>
      <c r="AR97" s="308">
        <f t="shared" si="404"/>
        <v>0</v>
      </c>
      <c r="AS97" s="309">
        <f t="shared" si="404"/>
        <v>0</v>
      </c>
      <c r="AT97" s="309">
        <f t="shared" si="404"/>
        <v>0</v>
      </c>
      <c r="AU97" s="309">
        <f t="shared" si="404"/>
        <v>0</v>
      </c>
      <c r="AV97" s="309">
        <f t="shared" si="404"/>
        <v>0</v>
      </c>
      <c r="AW97" s="309">
        <f t="shared" si="404"/>
        <v>0</v>
      </c>
      <c r="AX97" s="309">
        <f t="shared" ref="AX97:BL97" si="405">AX69</f>
        <v>0</v>
      </c>
      <c r="AY97" s="309">
        <f t="shared" si="405"/>
        <v>0</v>
      </c>
      <c r="AZ97" s="309">
        <f t="shared" si="405"/>
        <v>0</v>
      </c>
      <c r="BA97" s="309">
        <f t="shared" si="405"/>
        <v>0</v>
      </c>
      <c r="BB97" s="309">
        <f t="shared" si="405"/>
        <v>0</v>
      </c>
      <c r="BC97" s="310">
        <f t="shared" si="405"/>
        <v>0</v>
      </c>
      <c r="BD97" s="310">
        <f t="shared" si="405"/>
        <v>0</v>
      </c>
      <c r="BE97" s="310">
        <f t="shared" si="405"/>
        <v>0</v>
      </c>
      <c r="BF97" s="310">
        <f t="shared" si="405"/>
        <v>0</v>
      </c>
      <c r="BG97" s="310">
        <f t="shared" si="405"/>
        <v>0</v>
      </c>
      <c r="BH97" s="310">
        <f t="shared" si="405"/>
        <v>0</v>
      </c>
      <c r="BI97" s="311">
        <f t="shared" si="405"/>
        <v>0</v>
      </c>
      <c r="BJ97" s="310">
        <f t="shared" si="405"/>
        <v>0</v>
      </c>
      <c r="BK97" s="310">
        <f t="shared" si="405"/>
        <v>0</v>
      </c>
      <c r="BL97" s="310">
        <f t="shared" si="405"/>
        <v>0</v>
      </c>
      <c r="BM97" s="312">
        <f t="shared" ref="BM97:CC97" si="406">BM69</f>
        <v>0</v>
      </c>
      <c r="BN97" s="312">
        <f t="shared" si="406"/>
        <v>0</v>
      </c>
      <c r="BO97" s="312">
        <f t="shared" si="406"/>
        <v>0</v>
      </c>
      <c r="BP97" s="312">
        <f t="shared" si="406"/>
        <v>0</v>
      </c>
      <c r="BQ97" s="312">
        <f t="shared" si="406"/>
        <v>0</v>
      </c>
      <c r="BR97" s="312">
        <f t="shared" si="406"/>
        <v>0</v>
      </c>
      <c r="BS97" s="312">
        <f t="shared" si="406"/>
        <v>0</v>
      </c>
      <c r="BT97" s="312">
        <f t="shared" si="406"/>
        <v>0</v>
      </c>
      <c r="BU97" s="312">
        <f t="shared" si="406"/>
        <v>0</v>
      </c>
      <c r="BV97" s="312">
        <f t="shared" si="406"/>
        <v>0</v>
      </c>
      <c r="BW97" s="312">
        <f t="shared" si="406"/>
        <v>0</v>
      </c>
      <c r="BX97" s="312">
        <f t="shared" si="406"/>
        <v>0</v>
      </c>
      <c r="BY97" s="312">
        <f t="shared" si="406"/>
        <v>0</v>
      </c>
      <c r="BZ97" s="312">
        <f t="shared" si="406"/>
        <v>0</v>
      </c>
      <c r="CA97" s="312">
        <f t="shared" si="406"/>
        <v>0</v>
      </c>
      <c r="CB97" s="312">
        <f t="shared" si="406"/>
        <v>0</v>
      </c>
      <c r="CC97" s="312">
        <f t="shared" si="406"/>
        <v>0</v>
      </c>
      <c r="CD97" s="364"/>
      <c r="CE97" s="122"/>
      <c r="CF97" s="122"/>
      <c r="CG97" s="122"/>
      <c r="CH97" s="122"/>
      <c r="CI97" s="122"/>
      <c r="CJ97" s="122"/>
      <c r="CK97" s="122"/>
      <c r="CL97" s="122"/>
      <c r="CM97" s="122"/>
      <c r="CN97" s="122"/>
      <c r="CO97" s="122"/>
      <c r="CP97" s="122"/>
      <c r="CQ97" s="122"/>
      <c r="CR97" s="122"/>
      <c r="CS97" s="122"/>
      <c r="CT97" s="122"/>
      <c r="CU97" s="122"/>
      <c r="CV97" s="122"/>
      <c r="CW97" s="122"/>
      <c r="CX97" s="122"/>
      <c r="CY97" s="122"/>
      <c r="CZ97" s="122"/>
      <c r="DA97" s="122"/>
      <c r="DB97" s="122"/>
      <c r="DC97" s="122"/>
      <c r="DD97" s="122"/>
      <c r="DE97" s="122"/>
      <c r="DF97" s="122"/>
      <c r="DG97" s="3"/>
      <c r="DH97" s="3"/>
      <c r="DI97" s="3"/>
      <c r="DJ97" s="3"/>
      <c r="DK97" s="3"/>
      <c r="DL97" s="3"/>
      <c r="DM97" s="3"/>
      <c r="DN97" s="3"/>
      <c r="DO97" s="3"/>
    </row>
    <row r="98" spans="28:119" ht="13.8" thickBot="1">
      <c r="AB98" s="389" t="s">
        <v>313</v>
      </c>
      <c r="AC98" s="390"/>
      <c r="AD98" s="391"/>
      <c r="AE98" s="392">
        <f>VALUE(CONCATENATE(1,"-",MONTH(Invoer!AA10),"-",YEAR(Invoer!AA10)+65))</f>
        <v>23743</v>
      </c>
      <c r="AF98" s="393"/>
      <c r="AG98" s="342"/>
      <c r="AH98" s="122"/>
      <c r="AI98" s="122"/>
      <c r="AJ98" s="197"/>
      <c r="AK98" s="171" t="s">
        <v>719</v>
      </c>
      <c r="AL98" s="122"/>
      <c r="AM98" s="122"/>
      <c r="AN98" s="338">
        <f t="shared" ref="AN98:AW98" si="407">AN89</f>
        <v>0.21</v>
      </c>
      <c r="AO98" s="308">
        <f t="shared" si="407"/>
        <v>0.21</v>
      </c>
      <c r="AP98" s="308">
        <f t="shared" si="407"/>
        <v>0.21</v>
      </c>
      <c r="AQ98" s="308">
        <f t="shared" si="407"/>
        <v>0.21</v>
      </c>
      <c r="AR98" s="308">
        <f t="shared" si="407"/>
        <v>0.21</v>
      </c>
      <c r="AS98" s="309">
        <f t="shared" si="407"/>
        <v>0.21</v>
      </c>
      <c r="AT98" s="309">
        <f t="shared" si="407"/>
        <v>0.21</v>
      </c>
      <c r="AU98" s="309">
        <f t="shared" si="407"/>
        <v>0.21</v>
      </c>
      <c r="AV98" s="309">
        <f t="shared" si="407"/>
        <v>0.21</v>
      </c>
      <c r="AW98" s="309">
        <f t="shared" si="407"/>
        <v>0.21</v>
      </c>
      <c r="AX98" s="309">
        <f t="shared" ref="AX98:BL98" si="408">AX89</f>
        <v>0.21</v>
      </c>
      <c r="AY98" s="309">
        <f t="shared" si="408"/>
        <v>0.21</v>
      </c>
      <c r="AZ98" s="309">
        <f t="shared" si="408"/>
        <v>0.21</v>
      </c>
      <c r="BA98" s="309">
        <f t="shared" si="408"/>
        <v>0.21</v>
      </c>
      <c r="BB98" s="309">
        <f t="shared" si="408"/>
        <v>0.21</v>
      </c>
      <c r="BC98" s="310">
        <f t="shared" si="408"/>
        <v>0.21</v>
      </c>
      <c r="BD98" s="310">
        <f t="shared" si="408"/>
        <v>0.21</v>
      </c>
      <c r="BE98" s="310">
        <f t="shared" si="408"/>
        <v>0.21</v>
      </c>
      <c r="BF98" s="310">
        <f t="shared" si="408"/>
        <v>0.21</v>
      </c>
      <c r="BG98" s="310">
        <f t="shared" si="408"/>
        <v>0.21</v>
      </c>
      <c r="BH98" s="310">
        <f t="shared" si="408"/>
        <v>0.21</v>
      </c>
      <c r="BI98" s="311">
        <f t="shared" si="408"/>
        <v>0.21</v>
      </c>
      <c r="BJ98" s="310">
        <f t="shared" si="408"/>
        <v>0.21</v>
      </c>
      <c r="BK98" s="310">
        <f t="shared" si="408"/>
        <v>0.21</v>
      </c>
      <c r="BL98" s="310">
        <f t="shared" si="408"/>
        <v>0.21</v>
      </c>
      <c r="BM98" s="312">
        <f t="shared" ref="BM98:CC98" si="409">BM89</f>
        <v>0.21</v>
      </c>
      <c r="BN98" s="312">
        <f t="shared" si="409"/>
        <v>0.21</v>
      </c>
      <c r="BO98" s="312">
        <f t="shared" si="409"/>
        <v>0.21</v>
      </c>
      <c r="BP98" s="312">
        <f t="shared" si="409"/>
        <v>0.21</v>
      </c>
      <c r="BQ98" s="312">
        <f t="shared" si="409"/>
        <v>0.21</v>
      </c>
      <c r="BR98" s="312">
        <f t="shared" si="409"/>
        <v>0.21</v>
      </c>
      <c r="BS98" s="312">
        <f t="shared" si="409"/>
        <v>0.21</v>
      </c>
      <c r="BT98" s="312">
        <f t="shared" si="409"/>
        <v>0.21</v>
      </c>
      <c r="BU98" s="312">
        <f t="shared" si="409"/>
        <v>0.21</v>
      </c>
      <c r="BV98" s="312">
        <f t="shared" si="409"/>
        <v>0.21</v>
      </c>
      <c r="BW98" s="312">
        <f t="shared" si="409"/>
        <v>0.21</v>
      </c>
      <c r="BX98" s="312">
        <f t="shared" si="409"/>
        <v>0.21</v>
      </c>
      <c r="BY98" s="312">
        <f t="shared" si="409"/>
        <v>0.21</v>
      </c>
      <c r="BZ98" s="312">
        <f t="shared" si="409"/>
        <v>0.21</v>
      </c>
      <c r="CA98" s="312">
        <f t="shared" si="409"/>
        <v>0.21</v>
      </c>
      <c r="CB98" s="312">
        <f t="shared" si="409"/>
        <v>0.21</v>
      </c>
      <c r="CC98" s="312">
        <f t="shared" si="409"/>
        <v>0.21</v>
      </c>
      <c r="CD98" s="364"/>
      <c r="CE98" s="122"/>
      <c r="CF98" s="122"/>
      <c r="CG98" s="122"/>
      <c r="CH98" s="122"/>
      <c r="CI98" s="122"/>
      <c r="CJ98" s="122"/>
      <c r="CK98" s="122"/>
      <c r="CL98" s="122"/>
      <c r="CM98" s="122"/>
      <c r="CN98" s="122"/>
      <c r="CO98" s="122"/>
      <c r="CP98" s="122"/>
      <c r="CQ98" s="122"/>
      <c r="CR98" s="122"/>
      <c r="CS98" s="122"/>
      <c r="CT98" s="122"/>
      <c r="CU98" s="122"/>
      <c r="CV98" s="122"/>
      <c r="CW98" s="122"/>
      <c r="CX98" s="122"/>
      <c r="CY98" s="122"/>
      <c r="CZ98" s="122"/>
      <c r="DA98" s="122"/>
      <c r="DB98" s="122"/>
      <c r="DC98" s="122"/>
      <c r="DD98" s="122"/>
      <c r="DE98" s="122"/>
      <c r="DF98" s="122"/>
      <c r="DG98" s="3"/>
      <c r="DH98" s="3"/>
      <c r="DI98" s="3"/>
      <c r="DJ98" s="3"/>
      <c r="DK98" s="3"/>
      <c r="DL98" s="3"/>
      <c r="DM98" s="3"/>
      <c r="DN98" s="3"/>
      <c r="DO98" s="3"/>
    </row>
    <row r="99" spans="28:119" ht="16.8" thickTop="1" thickBot="1">
      <c r="AB99" s="394" t="s">
        <v>625</v>
      </c>
      <c r="AC99" s="395"/>
      <c r="AD99" s="396"/>
      <c r="AE99" s="397">
        <f>(YEAR(Invoer!AA10)+65-YEAR(Invoer!AA11))*12+MONTH(Invoer!AA10)-MONTH(Invoer!AA11)</f>
        <v>780</v>
      </c>
      <c r="AF99" s="393"/>
      <c r="AG99" s="342"/>
      <c r="AH99" s="122"/>
      <c r="AI99" s="122"/>
      <c r="AJ99" s="197"/>
      <c r="AK99" s="171" t="s">
        <v>720</v>
      </c>
      <c r="AL99" s="122"/>
      <c r="AM99" s="122"/>
      <c r="AN99" s="366">
        <f t="shared" ref="AN99:AW99" si="410">AN71</f>
        <v>0.02</v>
      </c>
      <c r="AO99" s="366">
        <f t="shared" si="410"/>
        <v>0.02</v>
      </c>
      <c r="AP99" s="366">
        <f t="shared" si="410"/>
        <v>0.02</v>
      </c>
      <c r="AQ99" s="318">
        <f t="shared" si="410"/>
        <v>0.02</v>
      </c>
      <c r="AR99" s="318">
        <f t="shared" si="410"/>
        <v>0.02</v>
      </c>
      <c r="AS99" s="319">
        <f t="shared" si="410"/>
        <v>0.02</v>
      </c>
      <c r="AT99" s="319">
        <f t="shared" si="410"/>
        <v>0.02</v>
      </c>
      <c r="AU99" s="319">
        <f t="shared" si="410"/>
        <v>0.02</v>
      </c>
      <c r="AV99" s="319">
        <f t="shared" si="410"/>
        <v>0.02</v>
      </c>
      <c r="AW99" s="319">
        <f t="shared" si="410"/>
        <v>0.02</v>
      </c>
      <c r="AX99" s="319">
        <f t="shared" ref="AX99:BL99" si="411">AX71</f>
        <v>0.02</v>
      </c>
      <c r="AY99" s="319">
        <f t="shared" si="411"/>
        <v>0.02</v>
      </c>
      <c r="AZ99" s="319">
        <f t="shared" si="411"/>
        <v>0.02</v>
      </c>
      <c r="BA99" s="319">
        <f t="shared" si="411"/>
        <v>0.02</v>
      </c>
      <c r="BB99" s="319">
        <f t="shared" si="411"/>
        <v>0.02</v>
      </c>
      <c r="BC99" s="320">
        <f t="shared" si="411"/>
        <v>0.02</v>
      </c>
      <c r="BD99" s="320">
        <f t="shared" si="411"/>
        <v>0.02</v>
      </c>
      <c r="BE99" s="320">
        <f t="shared" si="411"/>
        <v>0.02</v>
      </c>
      <c r="BF99" s="320">
        <f t="shared" si="411"/>
        <v>0.02</v>
      </c>
      <c r="BG99" s="320">
        <f t="shared" si="411"/>
        <v>0.02</v>
      </c>
      <c r="BH99" s="320">
        <f t="shared" si="411"/>
        <v>0.02</v>
      </c>
      <c r="BI99" s="321">
        <f t="shared" si="411"/>
        <v>0.02</v>
      </c>
      <c r="BJ99" s="320">
        <f t="shared" si="411"/>
        <v>0.02</v>
      </c>
      <c r="BK99" s="320">
        <f t="shared" si="411"/>
        <v>0.02</v>
      </c>
      <c r="BL99" s="320">
        <f t="shared" si="411"/>
        <v>0.02</v>
      </c>
      <c r="BM99" s="322">
        <f t="shared" ref="BM99:CC99" si="412">BM71</f>
        <v>0.02</v>
      </c>
      <c r="BN99" s="322">
        <f t="shared" si="412"/>
        <v>0.02</v>
      </c>
      <c r="BO99" s="322">
        <f t="shared" si="412"/>
        <v>0.02</v>
      </c>
      <c r="BP99" s="322">
        <f t="shared" si="412"/>
        <v>0.02</v>
      </c>
      <c r="BQ99" s="322">
        <f t="shared" si="412"/>
        <v>0.02</v>
      </c>
      <c r="BR99" s="322">
        <f t="shared" si="412"/>
        <v>0.02</v>
      </c>
      <c r="BS99" s="322">
        <f t="shared" si="412"/>
        <v>0.02</v>
      </c>
      <c r="BT99" s="322">
        <f t="shared" si="412"/>
        <v>0.02</v>
      </c>
      <c r="BU99" s="322">
        <f t="shared" si="412"/>
        <v>0.02</v>
      </c>
      <c r="BV99" s="322">
        <f t="shared" si="412"/>
        <v>0.02</v>
      </c>
      <c r="BW99" s="322">
        <f t="shared" si="412"/>
        <v>0.02</v>
      </c>
      <c r="BX99" s="322">
        <f t="shared" si="412"/>
        <v>0.02</v>
      </c>
      <c r="BY99" s="322">
        <f t="shared" si="412"/>
        <v>0.02</v>
      </c>
      <c r="BZ99" s="322">
        <f t="shared" si="412"/>
        <v>0.02</v>
      </c>
      <c r="CA99" s="322">
        <f t="shared" si="412"/>
        <v>0.02</v>
      </c>
      <c r="CB99" s="322">
        <f t="shared" si="412"/>
        <v>0.02</v>
      </c>
      <c r="CC99" s="322">
        <f t="shared" si="412"/>
        <v>0.02</v>
      </c>
      <c r="CD99" s="364"/>
      <c r="CE99" s="122"/>
      <c r="CF99" s="122"/>
      <c r="CG99" s="122"/>
      <c r="CH99" s="122"/>
      <c r="CI99" s="122"/>
      <c r="CJ99" s="122"/>
      <c r="CK99" s="122"/>
      <c r="CL99" s="122"/>
      <c r="CM99" s="122"/>
      <c r="CN99" s="122"/>
      <c r="CO99" s="122"/>
      <c r="CP99" s="122"/>
      <c r="CQ99" s="122"/>
      <c r="CR99" s="122"/>
      <c r="CS99" s="122"/>
      <c r="CT99" s="122"/>
      <c r="CU99" s="122"/>
      <c r="CV99" s="122"/>
      <c r="CW99" s="122"/>
      <c r="CX99" s="122"/>
      <c r="CY99" s="122"/>
      <c r="CZ99" s="122"/>
      <c r="DA99" s="122"/>
      <c r="DB99" s="122"/>
      <c r="DC99" s="122"/>
      <c r="DD99" s="122"/>
      <c r="DE99" s="122"/>
      <c r="DF99" s="122"/>
      <c r="DG99" s="3"/>
      <c r="DH99" s="3"/>
      <c r="DI99" s="3"/>
      <c r="DJ99" s="3"/>
      <c r="DK99" s="3"/>
      <c r="DL99" s="3"/>
      <c r="DM99" s="3"/>
      <c r="DN99" s="3"/>
      <c r="DO99" s="3"/>
    </row>
    <row r="100" spans="28:119" ht="16.8" thickTop="1" thickBot="1">
      <c r="AB100" s="394" t="s">
        <v>627</v>
      </c>
      <c r="AC100" s="395"/>
      <c r="AD100" s="396"/>
      <c r="AE100" s="398">
        <f>ROUND(AA13,0)-AE95</f>
        <v>0</v>
      </c>
      <c r="AF100" s="393"/>
      <c r="AG100" s="342">
        <f>ROUND(AG99,0)</f>
        <v>0</v>
      </c>
      <c r="AH100" s="122"/>
      <c r="AI100" s="122"/>
      <c r="AJ100" s="197"/>
      <c r="AK100" s="171"/>
      <c r="AL100" s="122"/>
      <c r="AM100" s="122"/>
      <c r="AN100" s="122"/>
      <c r="AO100" s="293"/>
      <c r="AP100" s="148"/>
      <c r="AQ100" s="148"/>
      <c r="AR100" s="148"/>
      <c r="BC100" s="121"/>
      <c r="BD100" s="121"/>
      <c r="BG100" s="121"/>
      <c r="BH100" s="121"/>
      <c r="BI100" s="294"/>
      <c r="BJ100" s="121"/>
      <c r="BK100" s="121"/>
      <c r="BL100" s="121"/>
      <c r="BM100" s="295"/>
      <c r="BN100" s="295"/>
      <c r="BO100" s="295"/>
      <c r="BP100" s="295"/>
      <c r="BQ100" s="295"/>
      <c r="BR100" s="295"/>
      <c r="BS100" s="295"/>
      <c r="BT100" s="295"/>
      <c r="BU100" s="295"/>
      <c r="BV100" s="295"/>
      <c r="BW100" s="295"/>
      <c r="BX100" s="295"/>
      <c r="BY100" s="295"/>
      <c r="BZ100" s="295"/>
      <c r="CA100" s="295"/>
      <c r="CB100" s="295"/>
      <c r="CC100" s="295"/>
      <c r="CD100" s="364"/>
      <c r="CE100" s="122"/>
      <c r="CF100" s="122"/>
      <c r="CG100" s="122"/>
      <c r="CH100" s="122"/>
      <c r="CI100" s="122"/>
      <c r="CJ100" s="122"/>
      <c r="CK100" s="122"/>
      <c r="CL100" s="122"/>
      <c r="CM100" s="122"/>
      <c r="CN100" s="122"/>
      <c r="CO100" s="122"/>
      <c r="CP100" s="122"/>
      <c r="CQ100" s="122"/>
      <c r="CR100" s="122"/>
      <c r="CS100" s="122"/>
      <c r="CT100" s="122"/>
      <c r="CU100" s="122"/>
      <c r="CV100" s="122"/>
      <c r="CW100" s="122"/>
      <c r="CX100" s="122"/>
      <c r="CY100" s="122"/>
      <c r="CZ100" s="122"/>
      <c r="DA100" s="122"/>
      <c r="DB100" s="122"/>
      <c r="DC100" s="122"/>
      <c r="DD100" s="122"/>
      <c r="DE100" s="122"/>
      <c r="DF100" s="122"/>
      <c r="DG100" s="3"/>
      <c r="DH100" s="3"/>
      <c r="DI100" s="3"/>
      <c r="DJ100" s="3"/>
      <c r="DK100" s="3"/>
      <c r="DL100" s="3"/>
      <c r="DM100" s="3"/>
      <c r="DN100" s="3"/>
      <c r="DO100" s="3"/>
    </row>
    <row r="101" spans="28:119" ht="16.8" thickTop="1" thickBot="1">
      <c r="AB101" s="394" t="s">
        <v>628</v>
      </c>
      <c r="AC101" s="395"/>
      <c r="AD101" s="396"/>
      <c r="AE101" s="398">
        <f>AE99-AE100</f>
        <v>780</v>
      </c>
      <c r="AF101" s="393"/>
      <c r="AG101" s="342"/>
      <c r="AH101" s="122"/>
      <c r="AI101" s="122"/>
      <c r="AJ101" s="197"/>
      <c r="AK101" s="171"/>
      <c r="AL101" s="122"/>
      <c r="AM101" s="122"/>
      <c r="AN101" s="122">
        <v>2001</v>
      </c>
      <c r="AO101" s="329">
        <f t="shared" ref="AO101:AW101" si="413">AN101+1</f>
        <v>2002</v>
      </c>
      <c r="AP101" s="148">
        <f t="shared" si="413"/>
        <v>2003</v>
      </c>
      <c r="AQ101" s="148">
        <f t="shared" si="413"/>
        <v>2004</v>
      </c>
      <c r="AR101" s="148">
        <f t="shared" si="413"/>
        <v>2005</v>
      </c>
      <c r="AS101" s="3">
        <f t="shared" si="413"/>
        <v>2006</v>
      </c>
      <c r="AT101" s="3">
        <f t="shared" si="413"/>
        <v>2007</v>
      </c>
      <c r="AU101" s="3">
        <f t="shared" si="413"/>
        <v>2008</v>
      </c>
      <c r="AV101" s="3">
        <f t="shared" si="413"/>
        <v>2009</v>
      </c>
      <c r="AW101" s="3">
        <f t="shared" si="413"/>
        <v>2010</v>
      </c>
      <c r="AX101" s="3">
        <f t="shared" ref="AX101:BL101" si="414">AW101+1</f>
        <v>2011</v>
      </c>
      <c r="AY101" s="3">
        <f t="shared" si="414"/>
        <v>2012</v>
      </c>
      <c r="AZ101" s="3">
        <f t="shared" si="414"/>
        <v>2013</v>
      </c>
      <c r="BA101" s="3">
        <f t="shared" si="414"/>
        <v>2014</v>
      </c>
      <c r="BB101" s="3">
        <f t="shared" si="414"/>
        <v>2015</v>
      </c>
      <c r="BC101" s="121">
        <f t="shared" si="414"/>
        <v>2016</v>
      </c>
      <c r="BD101" s="121">
        <f t="shared" si="414"/>
        <v>2017</v>
      </c>
      <c r="BE101" s="121">
        <f t="shared" si="414"/>
        <v>2018</v>
      </c>
      <c r="BF101" s="121">
        <f t="shared" si="414"/>
        <v>2019</v>
      </c>
      <c r="BG101" s="121">
        <f t="shared" si="414"/>
        <v>2020</v>
      </c>
      <c r="BH101" s="121">
        <f t="shared" si="414"/>
        <v>2021</v>
      </c>
      <c r="BI101" s="294">
        <f t="shared" si="414"/>
        <v>2022</v>
      </c>
      <c r="BJ101" s="121">
        <f t="shared" si="414"/>
        <v>2023</v>
      </c>
      <c r="BK101" s="121">
        <f t="shared" si="414"/>
        <v>2024</v>
      </c>
      <c r="BL101" s="121">
        <f t="shared" si="414"/>
        <v>2025</v>
      </c>
      <c r="BM101" s="295">
        <f t="shared" ref="BM101" si="415">BL101+1</f>
        <v>2026</v>
      </c>
      <c r="BN101" s="295">
        <f t="shared" ref="BN101" si="416">BM101+1</f>
        <v>2027</v>
      </c>
      <c r="BO101" s="295">
        <f t="shared" ref="BO101" si="417">BN101+1</f>
        <v>2028</v>
      </c>
      <c r="BP101" s="295">
        <f t="shared" ref="BP101" si="418">BO101+1</f>
        <v>2029</v>
      </c>
      <c r="BQ101" s="295">
        <f t="shared" ref="BQ101" si="419">BP101+1</f>
        <v>2030</v>
      </c>
      <c r="BR101" s="295">
        <f t="shared" ref="BR101" si="420">BQ101+1</f>
        <v>2031</v>
      </c>
      <c r="BS101" s="295">
        <f t="shared" ref="BS101" si="421">BR101+1</f>
        <v>2032</v>
      </c>
      <c r="BT101" s="295">
        <f t="shared" ref="BT101" si="422">BS101+1</f>
        <v>2033</v>
      </c>
      <c r="BU101" s="295">
        <f t="shared" ref="BU101" si="423">BT101+1</f>
        <v>2034</v>
      </c>
      <c r="BV101" s="295">
        <f t="shared" ref="BV101" si="424">BU101+1</f>
        <v>2035</v>
      </c>
      <c r="BW101" s="295">
        <f t="shared" ref="BW101" si="425">BV101+1</f>
        <v>2036</v>
      </c>
      <c r="BX101" s="295">
        <f t="shared" ref="BX101" si="426">BW101+1</f>
        <v>2037</v>
      </c>
      <c r="BY101" s="295">
        <f t="shared" ref="BY101" si="427">BX101+1</f>
        <v>2038</v>
      </c>
      <c r="BZ101" s="295">
        <f t="shared" ref="BZ101" si="428">BY101+1</f>
        <v>2039</v>
      </c>
      <c r="CA101" s="295">
        <f t="shared" ref="CA101" si="429">BZ101+1</f>
        <v>2040</v>
      </c>
      <c r="CB101" s="295">
        <f t="shared" ref="CB101" si="430">CA101+1</f>
        <v>2041</v>
      </c>
      <c r="CC101" s="295">
        <f t="shared" ref="CC101" si="431">CB101+1</f>
        <v>2042</v>
      </c>
      <c r="CD101" s="364"/>
      <c r="CE101" s="122"/>
      <c r="CF101" s="122"/>
      <c r="CG101" s="122"/>
      <c r="CH101" s="122"/>
      <c r="CI101" s="122"/>
      <c r="CJ101" s="122"/>
      <c r="CK101" s="122"/>
      <c r="CL101" s="122"/>
      <c r="CM101" s="122"/>
      <c r="CN101" s="122"/>
      <c r="CO101" s="122"/>
      <c r="CP101" s="122"/>
      <c r="CQ101" s="122"/>
      <c r="CR101" s="122"/>
      <c r="CS101" s="122"/>
      <c r="CT101" s="122"/>
      <c r="CU101" s="122"/>
      <c r="CV101" s="122"/>
      <c r="CW101" s="122"/>
      <c r="CX101" s="122"/>
      <c r="CY101" s="122"/>
      <c r="CZ101" s="122"/>
      <c r="DA101" s="122"/>
      <c r="DB101" s="122"/>
      <c r="DC101" s="122"/>
      <c r="DD101" s="122"/>
      <c r="DE101" s="122"/>
      <c r="DF101" s="122"/>
      <c r="DG101" s="3"/>
      <c r="DH101" s="3"/>
      <c r="DI101" s="3"/>
      <c r="DJ101" s="3"/>
      <c r="DK101" s="3"/>
      <c r="DL101" s="3"/>
      <c r="DM101" s="3"/>
      <c r="DN101" s="3"/>
      <c r="DO101" s="3"/>
    </row>
    <row r="102" spans="28:119" ht="13.8" thickBot="1">
      <c r="AB102" s="394" t="s">
        <v>756</v>
      </c>
      <c r="AC102" s="395"/>
      <c r="AD102" s="399"/>
      <c r="AE102" s="400">
        <f>ROUND((65*12-AE101)/12,1)</f>
        <v>0</v>
      </c>
      <c r="AF102" s="401">
        <f>ROUND((65*12-AE99)/12,1)</f>
        <v>0</v>
      </c>
      <c r="AG102" s="342"/>
      <c r="AH102" s="341"/>
      <c r="AI102" s="341"/>
      <c r="AJ102" s="197"/>
      <c r="AK102" s="171"/>
      <c r="AL102" s="122"/>
      <c r="AM102" s="122"/>
      <c r="AN102" s="122" t="s">
        <v>722</v>
      </c>
      <c r="AO102" s="293" t="s">
        <v>722</v>
      </c>
      <c r="AP102" s="148" t="s">
        <v>722</v>
      </c>
      <c r="AQ102" s="148" t="s">
        <v>722</v>
      </c>
      <c r="AR102" s="148" t="s">
        <v>722</v>
      </c>
      <c r="AS102" s="3" t="s">
        <v>722</v>
      </c>
      <c r="AT102" s="3" t="s">
        <v>722</v>
      </c>
      <c r="AU102" s="3" t="s">
        <v>722</v>
      </c>
      <c r="AV102" s="3" t="s">
        <v>722</v>
      </c>
      <c r="AW102" s="3" t="s">
        <v>722</v>
      </c>
      <c r="AX102" s="3" t="s">
        <v>722</v>
      </c>
      <c r="AY102" s="3" t="s">
        <v>722</v>
      </c>
      <c r="AZ102" s="3" t="s">
        <v>722</v>
      </c>
      <c r="BA102" s="3" t="s">
        <v>722</v>
      </c>
      <c r="BB102" s="3" t="s">
        <v>722</v>
      </c>
      <c r="BC102" s="121" t="s">
        <v>722</v>
      </c>
      <c r="BD102" s="121" t="s">
        <v>722</v>
      </c>
      <c r="BE102" s="121" t="s">
        <v>722</v>
      </c>
      <c r="BF102" s="121" t="s">
        <v>722</v>
      </c>
      <c r="BG102" s="121" t="s">
        <v>722</v>
      </c>
      <c r="BH102" s="121" t="s">
        <v>722</v>
      </c>
      <c r="BI102" s="294" t="s">
        <v>722</v>
      </c>
      <c r="BJ102" s="121" t="s">
        <v>722</v>
      </c>
      <c r="BK102" s="121" t="s">
        <v>722</v>
      </c>
      <c r="BL102" s="121" t="s">
        <v>722</v>
      </c>
      <c r="BM102" s="295" t="s">
        <v>722</v>
      </c>
      <c r="BN102" s="295" t="s">
        <v>722</v>
      </c>
      <c r="BO102" s="295" t="s">
        <v>722</v>
      </c>
      <c r="BP102" s="295" t="s">
        <v>722</v>
      </c>
      <c r="BQ102" s="295" t="s">
        <v>722</v>
      </c>
      <c r="BR102" s="295" t="s">
        <v>722</v>
      </c>
      <c r="BS102" s="295" t="s">
        <v>722</v>
      </c>
      <c r="BT102" s="295" t="s">
        <v>722</v>
      </c>
      <c r="BU102" s="295" t="s">
        <v>722</v>
      </c>
      <c r="BV102" s="295" t="s">
        <v>722</v>
      </c>
      <c r="BW102" s="295" t="s">
        <v>722</v>
      </c>
      <c r="BX102" s="295" t="s">
        <v>722</v>
      </c>
      <c r="BY102" s="295" t="s">
        <v>722</v>
      </c>
      <c r="BZ102" s="295" t="s">
        <v>722</v>
      </c>
      <c r="CA102" s="295" t="s">
        <v>722</v>
      </c>
      <c r="CB102" s="295" t="s">
        <v>722</v>
      </c>
      <c r="CC102" s="295" t="s">
        <v>722</v>
      </c>
      <c r="CD102" s="364"/>
      <c r="CE102" s="122"/>
      <c r="CF102" s="122"/>
      <c r="CG102" s="122"/>
      <c r="CH102" s="122"/>
      <c r="CI102" s="122"/>
      <c r="CJ102" s="122"/>
      <c r="CK102" s="122"/>
      <c r="CL102" s="122"/>
      <c r="CM102" s="122"/>
      <c r="CN102" s="122"/>
      <c r="CO102" s="122"/>
      <c r="CP102" s="122"/>
      <c r="CQ102" s="122"/>
      <c r="CR102" s="122"/>
      <c r="CS102" s="122"/>
      <c r="CT102" s="122"/>
      <c r="CU102" s="122"/>
      <c r="CV102" s="122"/>
      <c r="CW102" s="122"/>
      <c r="CX102" s="122"/>
      <c r="CY102" s="122"/>
      <c r="CZ102" s="122"/>
      <c r="DA102" s="122"/>
      <c r="DB102" s="122"/>
      <c r="DC102" s="122"/>
      <c r="DD102" s="122"/>
      <c r="DE102" s="122"/>
      <c r="DF102" s="122"/>
      <c r="DG102" s="3"/>
      <c r="DH102" s="3"/>
      <c r="DI102" s="3"/>
      <c r="DJ102" s="3"/>
      <c r="DK102" s="3"/>
      <c r="DL102" s="3"/>
      <c r="DM102" s="3"/>
      <c r="DN102" s="3"/>
      <c r="DO102" s="3"/>
    </row>
    <row r="103" spans="28:119" ht="13.8" thickBot="1">
      <c r="AB103" s="394" t="s">
        <v>1356</v>
      </c>
      <c r="AC103" s="395"/>
      <c r="AD103" s="399"/>
      <c r="AE103" s="402" t="str">
        <f>IF(OR(percentage=14,YEAR(Invoer!AA9)&gt;1997),"nee","ja")</f>
        <v>ja</v>
      </c>
      <c r="AF103" s="403"/>
      <c r="AG103" s="342"/>
      <c r="AH103" s="122"/>
      <c r="AI103" s="122"/>
      <c r="AJ103" s="197"/>
      <c r="AK103" s="171" t="s">
        <v>715</v>
      </c>
      <c r="AL103" s="122"/>
      <c r="AM103" s="122"/>
      <c r="AN103" s="300">
        <f t="shared" ref="AN103:AW103" si="432">AN75</f>
        <v>2.6651231066002534E-2</v>
      </c>
      <c r="AO103" s="300">
        <f t="shared" si="432"/>
        <v>3.7659730819599391E-2</v>
      </c>
      <c r="AP103" s="300">
        <f t="shared" si="432"/>
        <v>4.1433788213758316E-2</v>
      </c>
      <c r="AQ103" s="299">
        <f t="shared" si="432"/>
        <v>4.1022225148983571E-2</v>
      </c>
      <c r="AR103" s="299">
        <f t="shared" si="432"/>
        <v>3.2974624821844323E-2</v>
      </c>
      <c r="AS103" s="300">
        <f t="shared" si="432"/>
        <v>1.741105519772157E-2</v>
      </c>
      <c r="AT103" s="300">
        <f t="shared" si="432"/>
        <v>1.0559160160651171E-2</v>
      </c>
      <c r="AU103" s="300">
        <f t="shared" si="432"/>
        <v>1.0162187059377326E-2</v>
      </c>
      <c r="AV103" s="300">
        <f t="shared" si="432"/>
        <v>1.7668932912550117E-2</v>
      </c>
      <c r="AW103" s="300">
        <f t="shared" si="432"/>
        <v>2.5444356029305171E-2</v>
      </c>
      <c r="AX103" s="300">
        <f t="shared" ref="AX103:BL103" si="433">AX75</f>
        <v>2.4641313377188334E-2</v>
      </c>
      <c r="AY103" s="300">
        <f t="shared" si="433"/>
        <v>2.1741447391596669E-2</v>
      </c>
      <c r="AZ103" s="300">
        <f t="shared" si="433"/>
        <v>2.5437233887533495E-2</v>
      </c>
      <c r="BA103" s="300">
        <f t="shared" si="433"/>
        <v>1.3861492515345297E-2</v>
      </c>
      <c r="BB103" s="300">
        <f t="shared" si="433"/>
        <v>1.3694652802078267E-2</v>
      </c>
      <c r="BC103" s="301">
        <f t="shared" si="433"/>
        <v>1.2383656557784395E-2</v>
      </c>
      <c r="BD103" s="301">
        <f t="shared" si="433"/>
        <v>1.3646416148230811E-2</v>
      </c>
      <c r="BE103" s="301">
        <f t="shared" si="433"/>
        <v>1.451037729467175E-2</v>
      </c>
      <c r="BF103" s="301">
        <f t="shared" si="433"/>
        <v>1.6186984318659059E-2</v>
      </c>
      <c r="BG103" s="301">
        <f t="shared" si="433"/>
        <v>2.056297127094453E-2</v>
      </c>
      <c r="BH103" s="301">
        <f t="shared" si="433"/>
        <v>2.2436713595748392E-2</v>
      </c>
      <c r="BI103" s="302">
        <f t="shared" si="433"/>
        <v>2.1004539684301715E-2</v>
      </c>
      <c r="BJ103" s="301">
        <f t="shared" si="433"/>
        <v>2.4462787806639907E-2</v>
      </c>
      <c r="BK103" s="301">
        <f t="shared" si="433"/>
        <v>5.0900385505608714E-2</v>
      </c>
      <c r="BL103" s="301">
        <f t="shared" si="433"/>
        <v>6.2614622044458779E-2</v>
      </c>
      <c r="BM103" s="303">
        <f t="shared" ref="BM103:CC103" si="434">BM75</f>
        <v>6.2614622044458779E-2</v>
      </c>
      <c r="BN103" s="303">
        <f t="shared" si="434"/>
        <v>6.2614622044458779E-2</v>
      </c>
      <c r="BO103" s="303">
        <f t="shared" si="434"/>
        <v>6.2614622044458779E-2</v>
      </c>
      <c r="BP103" s="303">
        <f t="shared" si="434"/>
        <v>6.2614622044458779E-2</v>
      </c>
      <c r="BQ103" s="303">
        <f t="shared" si="434"/>
        <v>6.2614622044458779E-2</v>
      </c>
      <c r="BR103" s="303">
        <f t="shared" si="434"/>
        <v>6.2614622044458779E-2</v>
      </c>
      <c r="BS103" s="303">
        <f t="shared" si="434"/>
        <v>6.2614622044458779E-2</v>
      </c>
      <c r="BT103" s="303">
        <f t="shared" si="434"/>
        <v>6.2614622044458779E-2</v>
      </c>
      <c r="BU103" s="303">
        <f t="shared" si="434"/>
        <v>6.2614622044458779E-2</v>
      </c>
      <c r="BV103" s="303">
        <f t="shared" si="434"/>
        <v>6.2614622044458779E-2</v>
      </c>
      <c r="BW103" s="303">
        <f t="shared" si="434"/>
        <v>6.2614622044458779E-2</v>
      </c>
      <c r="BX103" s="303">
        <f t="shared" si="434"/>
        <v>6.2614622044458779E-2</v>
      </c>
      <c r="BY103" s="303">
        <f t="shared" si="434"/>
        <v>6.2614622044458779E-2</v>
      </c>
      <c r="BZ103" s="303">
        <f t="shared" si="434"/>
        <v>6.2614622044458779E-2</v>
      </c>
      <c r="CA103" s="303">
        <f t="shared" si="434"/>
        <v>6.2614622044458779E-2</v>
      </c>
      <c r="CB103" s="303">
        <f t="shared" si="434"/>
        <v>6.2614622044458779E-2</v>
      </c>
      <c r="CC103" s="303">
        <f t="shared" si="434"/>
        <v>6.2614622044458779E-2</v>
      </c>
      <c r="CD103" s="364"/>
      <c r="CE103" s="122"/>
      <c r="CF103" s="122"/>
      <c r="CG103" s="122"/>
      <c r="CH103" s="122"/>
      <c r="CI103" s="122"/>
      <c r="CJ103" s="122"/>
      <c r="CK103" s="122"/>
      <c r="CL103" s="122"/>
      <c r="CM103" s="122"/>
      <c r="CN103" s="122"/>
      <c r="CO103" s="122"/>
      <c r="CP103" s="122"/>
      <c r="CQ103" s="122"/>
      <c r="CR103" s="122"/>
      <c r="CS103" s="122"/>
      <c r="CT103" s="122"/>
      <c r="CU103" s="122"/>
      <c r="CV103" s="122"/>
      <c r="CW103" s="122"/>
      <c r="CX103" s="122"/>
      <c r="CY103" s="122"/>
      <c r="CZ103" s="122"/>
      <c r="DA103" s="122"/>
      <c r="DB103" s="122"/>
      <c r="DC103" s="122"/>
      <c r="DD103" s="122"/>
      <c r="DE103" s="122"/>
      <c r="DF103" s="122"/>
      <c r="DG103" s="3"/>
      <c r="DH103" s="3"/>
      <c r="DI103" s="3"/>
      <c r="DJ103" s="3"/>
      <c r="DK103" s="3"/>
      <c r="DL103" s="3"/>
      <c r="DM103" s="3"/>
      <c r="DN103" s="3"/>
      <c r="DO103" s="3"/>
    </row>
    <row r="104" spans="28:119" ht="13.8" thickBot="1">
      <c r="AB104" s="154"/>
      <c r="AC104" s="122"/>
      <c r="AD104" s="122"/>
      <c r="AE104" s="122"/>
      <c r="AF104" s="122"/>
      <c r="AG104" s="342"/>
      <c r="AH104" s="122"/>
      <c r="AI104" s="122"/>
      <c r="AJ104" s="197"/>
      <c r="AK104" s="171" t="s">
        <v>716</v>
      </c>
      <c r="AL104" s="122"/>
      <c r="AM104" s="122"/>
      <c r="AN104" s="309">
        <f t="shared" ref="AN104:AW104" si="435">AN76</f>
        <v>5.4500009839908214E-2</v>
      </c>
      <c r="AO104" s="309">
        <f t="shared" si="435"/>
        <v>4.7799991598603153E-2</v>
      </c>
      <c r="AP104" s="309">
        <f t="shared" si="435"/>
        <v>4.6599997461220122E-2</v>
      </c>
      <c r="AQ104" s="308">
        <f t="shared" si="435"/>
        <v>4.5000007490993976E-2</v>
      </c>
      <c r="AR104" s="308">
        <f t="shared" si="435"/>
        <v>3.9300011835601056E-2</v>
      </c>
      <c r="AS104" s="309">
        <f t="shared" si="435"/>
        <v>3.6156695917221038E-2</v>
      </c>
      <c r="AT104" s="309">
        <f t="shared" si="435"/>
        <v>3.8235620751875921E-2</v>
      </c>
      <c r="AU104" s="309">
        <f t="shared" si="435"/>
        <v>4.410003903757409E-2</v>
      </c>
      <c r="AV104" s="309">
        <f t="shared" si="435"/>
        <v>4.2200028760331243E-2</v>
      </c>
      <c r="AW104" s="309">
        <f t="shared" si="435"/>
        <v>3.8900033450578686E-2</v>
      </c>
      <c r="AX104" s="309">
        <f t="shared" ref="AX104:BL104" si="436">AX76</f>
        <v>3.1000007537453245E-2</v>
      </c>
      <c r="AY104" s="309">
        <f t="shared" si="436"/>
        <v>2.7100009653499013E-2</v>
      </c>
      <c r="AZ104" s="309">
        <f t="shared" si="436"/>
        <v>2.2300050192195053E-2</v>
      </c>
      <c r="BA104" s="309">
        <f t="shared" si="436"/>
        <v>2.5299957325744638E-2</v>
      </c>
      <c r="BB104" s="309">
        <f t="shared" si="436"/>
        <v>1.5399960174683036E-2</v>
      </c>
      <c r="BC104" s="310">
        <f t="shared" si="436"/>
        <v>1.1100034333807018E-2</v>
      </c>
      <c r="BD104" s="310">
        <f t="shared" si="436"/>
        <v>7.1000003200292205E-3</v>
      </c>
      <c r="BE104" s="310">
        <f t="shared" si="436"/>
        <v>9.1000155016305317E-3</v>
      </c>
      <c r="BF104" s="310">
        <f t="shared" si="436"/>
        <v>8.6000335029261521E-3</v>
      </c>
      <c r="BG104" s="310">
        <f t="shared" si="436"/>
        <v>1.0400554570129117E-3</v>
      </c>
      <c r="BH104" s="310">
        <f t="shared" si="436"/>
        <v>-2.1600186074329786E-3</v>
      </c>
      <c r="BI104" s="311">
        <f t="shared" si="436"/>
        <v>8.7995469739587939E-4</v>
      </c>
      <c r="BJ104" s="310">
        <f t="shared" si="436"/>
        <v>2.3329968858514682E-2</v>
      </c>
      <c r="BK104" s="310">
        <f t="shared" si="436"/>
        <v>3.0590005328907655E-2</v>
      </c>
      <c r="BL104" s="310">
        <f t="shared" si="436"/>
        <v>2.6869942060977925E-2</v>
      </c>
      <c r="BM104" s="312">
        <f t="shared" ref="BM104:CC104" si="437">BM76</f>
        <v>2.6869942060977925E-2</v>
      </c>
      <c r="BN104" s="312">
        <f t="shared" si="437"/>
        <v>2.6869942060977925E-2</v>
      </c>
      <c r="BO104" s="312">
        <f t="shared" si="437"/>
        <v>2.6869942060977925E-2</v>
      </c>
      <c r="BP104" s="312">
        <f t="shared" si="437"/>
        <v>2.6869942060977925E-2</v>
      </c>
      <c r="BQ104" s="312">
        <f t="shared" si="437"/>
        <v>2.6869942060977925E-2</v>
      </c>
      <c r="BR104" s="312">
        <f t="shared" si="437"/>
        <v>2.6869942060977925E-2</v>
      </c>
      <c r="BS104" s="312">
        <f t="shared" si="437"/>
        <v>2.6869942060977925E-2</v>
      </c>
      <c r="BT104" s="312">
        <f t="shared" si="437"/>
        <v>2.6869942060977925E-2</v>
      </c>
      <c r="BU104" s="312">
        <f t="shared" si="437"/>
        <v>2.6869942060977925E-2</v>
      </c>
      <c r="BV104" s="312">
        <f t="shared" si="437"/>
        <v>2.6869942060977925E-2</v>
      </c>
      <c r="BW104" s="312">
        <f t="shared" si="437"/>
        <v>2.6869942060977925E-2</v>
      </c>
      <c r="BX104" s="312">
        <f t="shared" si="437"/>
        <v>2.6869942060977925E-2</v>
      </c>
      <c r="BY104" s="312">
        <f t="shared" si="437"/>
        <v>2.6869942060977925E-2</v>
      </c>
      <c r="BZ104" s="312">
        <f t="shared" si="437"/>
        <v>2.6869942060977925E-2</v>
      </c>
      <c r="CA104" s="312">
        <f t="shared" si="437"/>
        <v>2.6869942060977925E-2</v>
      </c>
      <c r="CB104" s="312">
        <f t="shared" si="437"/>
        <v>2.6869942060977925E-2</v>
      </c>
      <c r="CC104" s="312">
        <f t="shared" si="437"/>
        <v>2.6869942060977925E-2</v>
      </c>
      <c r="CD104" s="364"/>
      <c r="CE104" s="122"/>
      <c r="CF104" s="122"/>
      <c r="CG104" s="122"/>
      <c r="CH104" s="122"/>
      <c r="CI104" s="122"/>
      <c r="CJ104" s="122"/>
      <c r="CK104" s="122"/>
      <c r="CL104" s="122"/>
      <c r="CM104" s="122"/>
      <c r="CN104" s="122"/>
      <c r="CO104" s="122"/>
      <c r="CP104" s="122"/>
      <c r="CQ104" s="122"/>
      <c r="CR104" s="122"/>
      <c r="CS104" s="122"/>
      <c r="CT104" s="122"/>
      <c r="CU104" s="122"/>
      <c r="CV104" s="122"/>
      <c r="CW104" s="122"/>
      <c r="CX104" s="122"/>
      <c r="CY104" s="122"/>
      <c r="CZ104" s="122"/>
      <c r="DA104" s="122"/>
      <c r="DB104" s="122"/>
      <c r="DC104" s="122"/>
      <c r="DD104" s="122"/>
      <c r="DE104" s="122"/>
      <c r="DF104" s="122"/>
      <c r="DG104" s="3"/>
      <c r="DH104" s="3"/>
      <c r="DI104" s="3"/>
      <c r="DJ104" s="3"/>
      <c r="DK104" s="3"/>
      <c r="DL104" s="3"/>
      <c r="DM104" s="3"/>
      <c r="DN104" s="3"/>
      <c r="DO104" s="3"/>
    </row>
    <row r="105" spans="28:119" ht="15">
      <c r="AB105" s="404"/>
      <c r="AC105" s="122"/>
      <c r="AD105" s="405" t="s">
        <v>289</v>
      </c>
      <c r="AE105" s="405" t="s">
        <v>721</v>
      </c>
      <c r="AF105" s="406" t="s">
        <v>722</v>
      </c>
      <c r="AG105" s="407" t="s">
        <v>333</v>
      </c>
      <c r="AH105" s="122"/>
      <c r="AI105" s="122"/>
      <c r="AJ105" s="197"/>
      <c r="AK105" s="171" t="s">
        <v>717</v>
      </c>
      <c r="AL105" s="122"/>
      <c r="AM105" s="122"/>
      <c r="AN105" s="309">
        <f t="shared" ref="AN105:AW105" si="438">AN77</f>
        <v>0.36899999999999999</v>
      </c>
      <c r="AO105" s="309">
        <f t="shared" si="438"/>
        <v>0.36899999999999999</v>
      </c>
      <c r="AP105" s="309">
        <f t="shared" si="438"/>
        <v>0.36899999999999999</v>
      </c>
      <c r="AQ105" s="308">
        <f t="shared" si="438"/>
        <v>0.36899999999999999</v>
      </c>
      <c r="AR105" s="308">
        <f t="shared" si="438"/>
        <v>0.36899999999999999</v>
      </c>
      <c r="AS105" s="309">
        <f t="shared" si="438"/>
        <v>0.36899999999999999</v>
      </c>
      <c r="AT105" s="309">
        <f t="shared" si="438"/>
        <v>0.36899999999999999</v>
      </c>
      <c r="AU105" s="309">
        <f t="shared" si="438"/>
        <v>0.36899999999999999</v>
      </c>
      <c r="AV105" s="309">
        <f t="shared" si="438"/>
        <v>0.36899999999999999</v>
      </c>
      <c r="AW105" s="309">
        <f t="shared" si="438"/>
        <v>0.36899999999999999</v>
      </c>
      <c r="AX105" s="309">
        <f t="shared" ref="AX105:BL105" si="439">AX77</f>
        <v>0.36899999999999999</v>
      </c>
      <c r="AY105" s="309">
        <f t="shared" si="439"/>
        <v>0.36899999999999999</v>
      </c>
      <c r="AZ105" s="309">
        <f t="shared" si="439"/>
        <v>0.36899999999999999</v>
      </c>
      <c r="BA105" s="309">
        <f t="shared" si="439"/>
        <v>0.36899999999999999</v>
      </c>
      <c r="BB105" s="309">
        <f t="shared" si="439"/>
        <v>0.36899999999999999</v>
      </c>
      <c r="BC105" s="310">
        <f t="shared" si="439"/>
        <v>0.36899999999999999</v>
      </c>
      <c r="BD105" s="310">
        <f t="shared" si="439"/>
        <v>0.36899999999999999</v>
      </c>
      <c r="BE105" s="310">
        <f t="shared" si="439"/>
        <v>0.36899999999999999</v>
      </c>
      <c r="BF105" s="310">
        <f t="shared" si="439"/>
        <v>0.36899999999999999</v>
      </c>
      <c r="BG105" s="310">
        <f t="shared" si="439"/>
        <v>0.36899999999999999</v>
      </c>
      <c r="BH105" s="310">
        <f t="shared" si="439"/>
        <v>0.36899999999999999</v>
      </c>
      <c r="BI105" s="311">
        <f t="shared" si="439"/>
        <v>0.36899999999999999</v>
      </c>
      <c r="BJ105" s="310">
        <f t="shared" si="439"/>
        <v>0.36899999999999999</v>
      </c>
      <c r="BK105" s="310">
        <f t="shared" si="439"/>
        <v>0.36899999999999999</v>
      </c>
      <c r="BL105" s="310">
        <f t="shared" si="439"/>
        <v>0.36899999999999999</v>
      </c>
      <c r="BM105" s="312">
        <f t="shared" ref="BM105:CC105" si="440">BM77</f>
        <v>0.36899999999999999</v>
      </c>
      <c r="BN105" s="312">
        <f t="shared" si="440"/>
        <v>0.36899999999999999</v>
      </c>
      <c r="BO105" s="312">
        <f t="shared" si="440"/>
        <v>0.36899999999999999</v>
      </c>
      <c r="BP105" s="312">
        <f t="shared" si="440"/>
        <v>0.36899999999999999</v>
      </c>
      <c r="BQ105" s="312">
        <f t="shared" si="440"/>
        <v>0.36899999999999999</v>
      </c>
      <c r="BR105" s="312">
        <f t="shared" si="440"/>
        <v>0.36899999999999999</v>
      </c>
      <c r="BS105" s="312">
        <f t="shared" si="440"/>
        <v>0.36899999999999999</v>
      </c>
      <c r="BT105" s="312">
        <f t="shared" si="440"/>
        <v>0.36899999999999999</v>
      </c>
      <c r="BU105" s="312">
        <f t="shared" si="440"/>
        <v>0.36899999999999999</v>
      </c>
      <c r="BV105" s="312">
        <f t="shared" si="440"/>
        <v>0.36899999999999999</v>
      </c>
      <c r="BW105" s="312">
        <f t="shared" si="440"/>
        <v>0.36899999999999999</v>
      </c>
      <c r="BX105" s="312">
        <f t="shared" si="440"/>
        <v>0.36899999999999999</v>
      </c>
      <c r="BY105" s="312">
        <f t="shared" si="440"/>
        <v>0.36899999999999999</v>
      </c>
      <c r="BZ105" s="312">
        <f t="shared" si="440"/>
        <v>0.36899999999999999</v>
      </c>
      <c r="CA105" s="312">
        <f t="shared" si="440"/>
        <v>0.36899999999999999</v>
      </c>
      <c r="CB105" s="312">
        <f t="shared" si="440"/>
        <v>0.36899999999999999</v>
      </c>
      <c r="CC105" s="312">
        <f t="shared" si="440"/>
        <v>0.36899999999999999</v>
      </c>
      <c r="CD105" s="364"/>
      <c r="CE105" s="122"/>
      <c r="CF105" s="122"/>
      <c r="CG105" s="122"/>
      <c r="CH105" s="122"/>
      <c r="CI105" s="122"/>
      <c r="CJ105" s="122"/>
      <c r="CK105" s="122"/>
      <c r="CL105" s="122"/>
      <c r="CM105" s="122"/>
      <c r="CN105" s="122"/>
      <c r="CO105" s="122"/>
      <c r="CP105" s="122"/>
      <c r="CQ105" s="122"/>
      <c r="CR105" s="122"/>
      <c r="CS105" s="122"/>
      <c r="CT105" s="122"/>
      <c r="CU105" s="122"/>
      <c r="CV105" s="122"/>
      <c r="CW105" s="122"/>
      <c r="CX105" s="122"/>
      <c r="CY105" s="122"/>
      <c r="CZ105" s="122"/>
      <c r="DA105" s="122"/>
      <c r="DB105" s="122"/>
      <c r="DC105" s="122"/>
      <c r="DD105" s="122"/>
      <c r="DE105" s="122"/>
      <c r="DF105" s="122"/>
      <c r="DG105" s="3"/>
      <c r="DH105" s="3"/>
      <c r="DI105" s="3"/>
      <c r="DJ105" s="3"/>
      <c r="DK105" s="3"/>
      <c r="DL105" s="3"/>
      <c r="DM105" s="3"/>
      <c r="DN105" s="3"/>
      <c r="DO105" s="3"/>
    </row>
    <row r="106" spans="28:119" ht="16.8" thickBot="1">
      <c r="AB106" s="404"/>
      <c r="AC106" s="122"/>
      <c r="AD106" s="408"/>
      <c r="AE106" s="408"/>
      <c r="AF106" s="409"/>
      <c r="AG106" s="410" t="s">
        <v>721</v>
      </c>
      <c r="AH106" s="122"/>
      <c r="AI106" s="122"/>
      <c r="AJ106" s="197"/>
      <c r="AK106" s="171" t="s">
        <v>718</v>
      </c>
      <c r="AL106" s="122"/>
      <c r="AM106" s="122"/>
      <c r="AN106" s="309">
        <f t="shared" ref="AN106:AW106" si="441">AN78</f>
        <v>0</v>
      </c>
      <c r="AO106" s="309">
        <f t="shared" si="441"/>
        <v>0</v>
      </c>
      <c r="AP106" s="309">
        <f t="shared" si="441"/>
        <v>0</v>
      </c>
      <c r="AQ106" s="308">
        <f t="shared" si="441"/>
        <v>0</v>
      </c>
      <c r="AR106" s="308">
        <f t="shared" si="441"/>
        <v>0</v>
      </c>
      <c r="AS106" s="309">
        <f t="shared" si="441"/>
        <v>0</v>
      </c>
      <c r="AT106" s="309">
        <f t="shared" si="441"/>
        <v>0</v>
      </c>
      <c r="AU106" s="309">
        <f t="shared" si="441"/>
        <v>0</v>
      </c>
      <c r="AV106" s="309">
        <f t="shared" si="441"/>
        <v>0</v>
      </c>
      <c r="AW106" s="309">
        <f t="shared" si="441"/>
        <v>0</v>
      </c>
      <c r="AX106" s="309">
        <f t="shared" ref="AX106:BL106" si="442">AX78</f>
        <v>0</v>
      </c>
      <c r="AY106" s="309">
        <f t="shared" si="442"/>
        <v>0</v>
      </c>
      <c r="AZ106" s="309">
        <f t="shared" si="442"/>
        <v>0</v>
      </c>
      <c r="BA106" s="309">
        <f t="shared" si="442"/>
        <v>0</v>
      </c>
      <c r="BB106" s="309">
        <f t="shared" si="442"/>
        <v>0</v>
      </c>
      <c r="BC106" s="310">
        <f t="shared" si="442"/>
        <v>0</v>
      </c>
      <c r="BD106" s="310">
        <f t="shared" si="442"/>
        <v>0</v>
      </c>
      <c r="BE106" s="310">
        <f t="shared" si="442"/>
        <v>0</v>
      </c>
      <c r="BF106" s="310">
        <f t="shared" si="442"/>
        <v>0</v>
      </c>
      <c r="BG106" s="310">
        <f t="shared" si="442"/>
        <v>0</v>
      </c>
      <c r="BH106" s="310">
        <f t="shared" si="442"/>
        <v>0</v>
      </c>
      <c r="BI106" s="311">
        <f t="shared" si="442"/>
        <v>0</v>
      </c>
      <c r="BJ106" s="310">
        <f t="shared" si="442"/>
        <v>0</v>
      </c>
      <c r="BK106" s="310">
        <f t="shared" si="442"/>
        <v>0</v>
      </c>
      <c r="BL106" s="310">
        <f t="shared" si="442"/>
        <v>0</v>
      </c>
      <c r="BM106" s="312">
        <f t="shared" ref="BM106:CC106" si="443">BM78</f>
        <v>0</v>
      </c>
      <c r="BN106" s="312">
        <f t="shared" si="443"/>
        <v>0</v>
      </c>
      <c r="BO106" s="312">
        <f t="shared" si="443"/>
        <v>0</v>
      </c>
      <c r="BP106" s="312">
        <f t="shared" si="443"/>
        <v>0</v>
      </c>
      <c r="BQ106" s="312">
        <f t="shared" si="443"/>
        <v>0</v>
      </c>
      <c r="BR106" s="312">
        <f t="shared" si="443"/>
        <v>0</v>
      </c>
      <c r="BS106" s="312">
        <f t="shared" si="443"/>
        <v>0</v>
      </c>
      <c r="BT106" s="312">
        <f t="shared" si="443"/>
        <v>0</v>
      </c>
      <c r="BU106" s="312">
        <f t="shared" si="443"/>
        <v>0</v>
      </c>
      <c r="BV106" s="312">
        <f t="shared" si="443"/>
        <v>0</v>
      </c>
      <c r="BW106" s="312">
        <f t="shared" si="443"/>
        <v>0</v>
      </c>
      <c r="BX106" s="312">
        <f t="shared" si="443"/>
        <v>0</v>
      </c>
      <c r="BY106" s="312">
        <f t="shared" si="443"/>
        <v>0</v>
      </c>
      <c r="BZ106" s="312">
        <f t="shared" si="443"/>
        <v>0</v>
      </c>
      <c r="CA106" s="312">
        <f t="shared" si="443"/>
        <v>0</v>
      </c>
      <c r="CB106" s="312">
        <f t="shared" si="443"/>
        <v>0</v>
      </c>
      <c r="CC106" s="312">
        <f t="shared" si="443"/>
        <v>0</v>
      </c>
      <c r="CD106" s="364"/>
      <c r="CE106" s="122"/>
      <c r="CF106" s="122"/>
      <c r="CG106" s="122"/>
      <c r="CH106" s="122"/>
      <c r="CI106" s="122"/>
      <c r="CJ106" s="122"/>
      <c r="CK106" s="122"/>
      <c r="CL106" s="122"/>
      <c r="CM106" s="122"/>
      <c r="CN106" s="122"/>
      <c r="CO106" s="122"/>
      <c r="CP106" s="122"/>
      <c r="CQ106" s="122"/>
      <c r="CR106" s="122"/>
      <c r="CS106" s="122"/>
      <c r="CT106" s="122"/>
      <c r="CU106" s="122"/>
      <c r="CV106" s="122"/>
      <c r="CW106" s="122"/>
      <c r="CX106" s="122"/>
      <c r="CY106" s="122"/>
      <c r="CZ106" s="122"/>
      <c r="DA106" s="122"/>
      <c r="DB106" s="122"/>
      <c r="DC106" s="122"/>
      <c r="DD106" s="122"/>
      <c r="DE106" s="122"/>
      <c r="DF106" s="122"/>
      <c r="DG106" s="3"/>
      <c r="DH106" s="3"/>
      <c r="DI106" s="3"/>
      <c r="DJ106" s="3"/>
      <c r="DK106" s="3"/>
      <c r="DL106" s="3"/>
      <c r="DM106" s="3"/>
      <c r="DN106" s="3"/>
      <c r="DO106" s="3"/>
    </row>
    <row r="107" spans="28:119" ht="13.8" thickBot="1">
      <c r="AB107" s="411" t="s">
        <v>755</v>
      </c>
      <c r="AC107" s="250"/>
      <c r="AD107" s="412" t="e">
        <f>ROUND(AE101*(100%-AL662),1)</f>
        <v>#VALUE!</v>
      </c>
      <c r="AE107" s="412" t="e">
        <f>ROUND(AE101*(100%-AM662),1)</f>
        <v>#VALUE!</v>
      </c>
      <c r="AF107" s="412" t="e">
        <f>ROUND(AE101*(100%-AN662),1)</f>
        <v>#VALUE!</v>
      </c>
      <c r="AG107" s="413"/>
      <c r="AH107" s="414"/>
      <c r="AI107" s="414"/>
      <c r="AJ107" s="197"/>
      <c r="AK107" s="171" t="s">
        <v>719</v>
      </c>
      <c r="AL107" s="122"/>
      <c r="AM107" s="122"/>
      <c r="AN107" s="309">
        <f t="shared" ref="AN107:AW107" si="444">AN89</f>
        <v>0.21</v>
      </c>
      <c r="AO107" s="309">
        <f t="shared" si="444"/>
        <v>0.21</v>
      </c>
      <c r="AP107" s="309">
        <f t="shared" si="444"/>
        <v>0.21</v>
      </c>
      <c r="AQ107" s="308">
        <f t="shared" si="444"/>
        <v>0.21</v>
      </c>
      <c r="AR107" s="308">
        <f t="shared" si="444"/>
        <v>0.21</v>
      </c>
      <c r="AS107" s="309">
        <f t="shared" si="444"/>
        <v>0.21</v>
      </c>
      <c r="AT107" s="309">
        <f t="shared" si="444"/>
        <v>0.21</v>
      </c>
      <c r="AU107" s="309">
        <f t="shared" si="444"/>
        <v>0.21</v>
      </c>
      <c r="AV107" s="309">
        <f t="shared" si="444"/>
        <v>0.21</v>
      </c>
      <c r="AW107" s="309">
        <f t="shared" si="444"/>
        <v>0.21</v>
      </c>
      <c r="AX107" s="309">
        <f t="shared" ref="AX107:BL107" si="445">AX89</f>
        <v>0.21</v>
      </c>
      <c r="AY107" s="309">
        <f t="shared" si="445"/>
        <v>0.21</v>
      </c>
      <c r="AZ107" s="309">
        <f t="shared" si="445"/>
        <v>0.21</v>
      </c>
      <c r="BA107" s="309">
        <f t="shared" si="445"/>
        <v>0.21</v>
      </c>
      <c r="BB107" s="309">
        <f t="shared" si="445"/>
        <v>0.21</v>
      </c>
      <c r="BC107" s="310">
        <f t="shared" si="445"/>
        <v>0.21</v>
      </c>
      <c r="BD107" s="310">
        <f t="shared" si="445"/>
        <v>0.21</v>
      </c>
      <c r="BE107" s="310">
        <f t="shared" si="445"/>
        <v>0.21</v>
      </c>
      <c r="BF107" s="310">
        <f t="shared" si="445"/>
        <v>0.21</v>
      </c>
      <c r="BG107" s="310">
        <f t="shared" si="445"/>
        <v>0.21</v>
      </c>
      <c r="BH107" s="310">
        <f t="shared" si="445"/>
        <v>0.21</v>
      </c>
      <c r="BI107" s="311">
        <f t="shared" si="445"/>
        <v>0.21</v>
      </c>
      <c r="BJ107" s="310">
        <f t="shared" si="445"/>
        <v>0.21</v>
      </c>
      <c r="BK107" s="310">
        <f t="shared" si="445"/>
        <v>0.21</v>
      </c>
      <c r="BL107" s="310">
        <f t="shared" si="445"/>
        <v>0.21</v>
      </c>
      <c r="BM107" s="312">
        <f t="shared" ref="BM107:CC107" si="446">BM89</f>
        <v>0.21</v>
      </c>
      <c r="BN107" s="312">
        <f t="shared" si="446"/>
        <v>0.21</v>
      </c>
      <c r="BO107" s="312">
        <f t="shared" si="446"/>
        <v>0.21</v>
      </c>
      <c r="BP107" s="312">
        <f t="shared" si="446"/>
        <v>0.21</v>
      </c>
      <c r="BQ107" s="312">
        <f t="shared" si="446"/>
        <v>0.21</v>
      </c>
      <c r="BR107" s="312">
        <f t="shared" si="446"/>
        <v>0.21</v>
      </c>
      <c r="BS107" s="312">
        <f t="shared" si="446"/>
        <v>0.21</v>
      </c>
      <c r="BT107" s="312">
        <f t="shared" si="446"/>
        <v>0.21</v>
      </c>
      <c r="BU107" s="312">
        <f t="shared" si="446"/>
        <v>0.21</v>
      </c>
      <c r="BV107" s="312">
        <f t="shared" si="446"/>
        <v>0.21</v>
      </c>
      <c r="BW107" s="312">
        <f t="shared" si="446"/>
        <v>0.21</v>
      </c>
      <c r="BX107" s="312">
        <f t="shared" si="446"/>
        <v>0.21</v>
      </c>
      <c r="BY107" s="312">
        <f t="shared" si="446"/>
        <v>0.21</v>
      </c>
      <c r="BZ107" s="312">
        <f t="shared" si="446"/>
        <v>0.21</v>
      </c>
      <c r="CA107" s="312">
        <f t="shared" si="446"/>
        <v>0.21</v>
      </c>
      <c r="CB107" s="312">
        <f t="shared" si="446"/>
        <v>0.21</v>
      </c>
      <c r="CC107" s="312">
        <f t="shared" si="446"/>
        <v>0.21</v>
      </c>
      <c r="CD107" s="364"/>
      <c r="CE107" s="122"/>
      <c r="CF107" s="122"/>
      <c r="CG107" s="122"/>
      <c r="CH107" s="122"/>
      <c r="CI107" s="122"/>
      <c r="CJ107" s="122"/>
      <c r="CK107" s="122"/>
      <c r="CL107" s="122"/>
      <c r="CM107" s="122"/>
      <c r="CN107" s="122"/>
      <c r="CO107" s="122"/>
      <c r="CP107" s="122"/>
      <c r="CQ107" s="122"/>
      <c r="CR107" s="122"/>
      <c r="CS107" s="122"/>
      <c r="CT107" s="122"/>
      <c r="CU107" s="122"/>
      <c r="CV107" s="122"/>
      <c r="CW107" s="122"/>
      <c r="CX107" s="122"/>
      <c r="CY107" s="122"/>
      <c r="CZ107" s="122"/>
      <c r="DA107" s="122"/>
      <c r="DB107" s="122"/>
      <c r="DC107" s="122"/>
      <c r="DD107" s="122"/>
      <c r="DE107" s="122"/>
      <c r="DF107" s="122"/>
      <c r="DG107" s="3"/>
      <c r="DH107" s="3"/>
      <c r="DI107" s="3"/>
      <c r="DJ107" s="3"/>
      <c r="DK107" s="3"/>
      <c r="DL107" s="3"/>
      <c r="DM107" s="3"/>
      <c r="DN107" s="3"/>
      <c r="DO107" s="3"/>
    </row>
    <row r="108" spans="28:119" ht="13.8" thickBot="1">
      <c r="AB108" s="411" t="s">
        <v>786</v>
      </c>
      <c r="AC108" s="415"/>
      <c r="AD108" s="416" t="e">
        <f t="shared" ref="AD108:AF109" si="447">(1+AL660)^(1/12)-1</f>
        <v>#VALUE!</v>
      </c>
      <c r="AE108" s="416" t="e">
        <f t="shared" si="447"/>
        <v>#VALUE!</v>
      </c>
      <c r="AF108" s="416" t="e">
        <f t="shared" si="447"/>
        <v>#VALUE!</v>
      </c>
      <c r="AG108" s="417"/>
      <c r="AH108" s="418"/>
      <c r="AI108" s="414"/>
      <c r="AJ108" s="197"/>
      <c r="AK108" s="171" t="s">
        <v>720</v>
      </c>
      <c r="AL108" s="122"/>
      <c r="AM108" s="122"/>
      <c r="AN108" s="309">
        <f t="shared" ref="AN108:AW108" si="448">AN80</f>
        <v>0.02</v>
      </c>
      <c r="AO108" s="309">
        <f t="shared" si="448"/>
        <v>0.02</v>
      </c>
      <c r="AP108" s="309">
        <f t="shared" si="448"/>
        <v>0.02</v>
      </c>
      <c r="AQ108" s="308">
        <f t="shared" si="448"/>
        <v>0.02</v>
      </c>
      <c r="AR108" s="308">
        <f t="shared" si="448"/>
        <v>0.02</v>
      </c>
      <c r="AS108" s="309">
        <f t="shared" si="448"/>
        <v>0.02</v>
      </c>
      <c r="AT108" s="309">
        <f t="shared" si="448"/>
        <v>0.02</v>
      </c>
      <c r="AU108" s="309">
        <f t="shared" si="448"/>
        <v>0.02</v>
      </c>
      <c r="AV108" s="309">
        <f t="shared" si="448"/>
        <v>0.02</v>
      </c>
      <c r="AW108" s="309">
        <f t="shared" si="448"/>
        <v>0.02</v>
      </c>
      <c r="AX108" s="309">
        <f t="shared" ref="AX108:BL108" si="449">AX80</f>
        <v>0.02</v>
      </c>
      <c r="AY108" s="309">
        <f t="shared" si="449"/>
        <v>0.02</v>
      </c>
      <c r="AZ108" s="309">
        <f t="shared" si="449"/>
        <v>0.02</v>
      </c>
      <c r="BA108" s="309">
        <f t="shared" si="449"/>
        <v>0.02</v>
      </c>
      <c r="BB108" s="309">
        <f t="shared" si="449"/>
        <v>0.02</v>
      </c>
      <c r="BC108" s="310">
        <f t="shared" si="449"/>
        <v>0.02</v>
      </c>
      <c r="BD108" s="310">
        <f t="shared" si="449"/>
        <v>0.02</v>
      </c>
      <c r="BE108" s="310">
        <f t="shared" si="449"/>
        <v>0.02</v>
      </c>
      <c r="BF108" s="310">
        <f t="shared" si="449"/>
        <v>0.02</v>
      </c>
      <c r="BG108" s="310">
        <f t="shared" si="449"/>
        <v>0.02</v>
      </c>
      <c r="BH108" s="310">
        <f t="shared" si="449"/>
        <v>0.02</v>
      </c>
      <c r="BI108" s="311">
        <f t="shared" si="449"/>
        <v>0.02</v>
      </c>
      <c r="BJ108" s="310">
        <f t="shared" si="449"/>
        <v>0.02</v>
      </c>
      <c r="BK108" s="310">
        <f t="shared" si="449"/>
        <v>0.02</v>
      </c>
      <c r="BL108" s="310">
        <f t="shared" si="449"/>
        <v>0.02</v>
      </c>
      <c r="BM108" s="312">
        <f t="shared" ref="BM108:CC108" si="450">BM80</f>
        <v>0.02</v>
      </c>
      <c r="BN108" s="312">
        <f t="shared" si="450"/>
        <v>0.02</v>
      </c>
      <c r="BO108" s="312">
        <f t="shared" si="450"/>
        <v>0.02</v>
      </c>
      <c r="BP108" s="312">
        <f t="shared" si="450"/>
        <v>0.02</v>
      </c>
      <c r="BQ108" s="312">
        <f t="shared" si="450"/>
        <v>0.02</v>
      </c>
      <c r="BR108" s="312">
        <f t="shared" si="450"/>
        <v>0.02</v>
      </c>
      <c r="BS108" s="312">
        <f t="shared" si="450"/>
        <v>0.02</v>
      </c>
      <c r="BT108" s="312">
        <f t="shared" si="450"/>
        <v>0.02</v>
      </c>
      <c r="BU108" s="312">
        <f t="shared" si="450"/>
        <v>0.02</v>
      </c>
      <c r="BV108" s="312">
        <f t="shared" si="450"/>
        <v>0.02</v>
      </c>
      <c r="BW108" s="312">
        <f t="shared" si="450"/>
        <v>0.02</v>
      </c>
      <c r="BX108" s="312">
        <f t="shared" si="450"/>
        <v>0.02</v>
      </c>
      <c r="BY108" s="312">
        <f t="shared" si="450"/>
        <v>0.02</v>
      </c>
      <c r="BZ108" s="312">
        <f t="shared" si="450"/>
        <v>0.02</v>
      </c>
      <c r="CA108" s="312">
        <f t="shared" si="450"/>
        <v>0.02</v>
      </c>
      <c r="CB108" s="312">
        <f t="shared" si="450"/>
        <v>0.02</v>
      </c>
      <c r="CC108" s="312">
        <f t="shared" si="450"/>
        <v>0.02</v>
      </c>
      <c r="CD108" s="364"/>
      <c r="CE108" s="122"/>
      <c r="CF108" s="122"/>
      <c r="CG108" s="122"/>
      <c r="CH108" s="122"/>
      <c r="CI108" s="122"/>
      <c r="CJ108" s="122"/>
      <c r="CK108" s="122"/>
      <c r="CL108" s="122"/>
      <c r="CM108" s="122"/>
      <c r="CN108" s="122"/>
      <c r="CO108" s="122"/>
      <c r="CP108" s="122"/>
      <c r="CQ108" s="122"/>
      <c r="CR108" s="122"/>
      <c r="CS108" s="122"/>
      <c r="CT108" s="122"/>
      <c r="CU108" s="122"/>
      <c r="CV108" s="122"/>
      <c r="CW108" s="122"/>
      <c r="CX108" s="122"/>
      <c r="CY108" s="122"/>
      <c r="CZ108" s="122"/>
      <c r="DA108" s="122"/>
      <c r="DB108" s="122"/>
      <c r="DC108" s="122"/>
      <c r="DD108" s="122"/>
      <c r="DE108" s="122"/>
      <c r="DF108" s="122"/>
      <c r="DG108" s="3"/>
      <c r="DH108" s="3"/>
      <c r="DI108" s="3"/>
      <c r="DJ108" s="3"/>
      <c r="DK108" s="3"/>
      <c r="DL108" s="3"/>
      <c r="DM108" s="3"/>
      <c r="DN108" s="3"/>
      <c r="DO108" s="3"/>
    </row>
    <row r="109" spans="28:119" ht="13.8" thickBot="1">
      <c r="AB109" s="411" t="s">
        <v>787</v>
      </c>
      <c r="AC109" s="415"/>
      <c r="AD109" s="416" t="e">
        <f t="shared" si="447"/>
        <v>#VALUE!</v>
      </c>
      <c r="AE109" s="416" t="e">
        <f t="shared" si="447"/>
        <v>#VALUE!</v>
      </c>
      <c r="AF109" s="416" t="e">
        <f t="shared" si="447"/>
        <v>#VALUE!</v>
      </c>
      <c r="AG109" s="417"/>
      <c r="AH109" s="419"/>
      <c r="AI109" s="122"/>
      <c r="AJ109" s="197"/>
      <c r="AK109" s="344"/>
      <c r="AL109" s="137"/>
      <c r="AM109" s="137"/>
      <c r="AN109" s="369"/>
      <c r="AO109" s="346"/>
      <c r="AP109" s="370"/>
      <c r="AQ109" s="370"/>
      <c r="AR109" s="420"/>
      <c r="AS109" s="371"/>
      <c r="AT109" s="371"/>
      <c r="AU109" s="371"/>
      <c r="AV109" s="371"/>
      <c r="AW109" s="371"/>
      <c r="AX109" s="371"/>
      <c r="AY109" s="371"/>
      <c r="AZ109" s="371"/>
      <c r="BA109" s="371"/>
      <c r="BB109" s="371"/>
      <c r="BC109" s="372"/>
      <c r="BD109" s="372"/>
      <c r="BE109" s="372"/>
      <c r="BF109" s="372"/>
      <c r="BG109" s="372"/>
      <c r="BH109" s="372"/>
      <c r="BI109" s="373"/>
      <c r="BJ109" s="372"/>
      <c r="BK109" s="372"/>
      <c r="BL109" s="372"/>
      <c r="BM109" s="374"/>
      <c r="BN109" s="374"/>
      <c r="BO109" s="374"/>
      <c r="BP109" s="374"/>
      <c r="BQ109" s="374"/>
      <c r="BR109" s="374"/>
      <c r="BS109" s="374"/>
      <c r="BT109" s="374"/>
      <c r="BU109" s="374"/>
      <c r="BV109" s="374"/>
      <c r="BW109" s="374"/>
      <c r="BX109" s="374"/>
      <c r="BY109" s="374"/>
      <c r="BZ109" s="374"/>
      <c r="CA109" s="374"/>
      <c r="CB109" s="374"/>
      <c r="CC109" s="374"/>
      <c r="CD109" s="375"/>
      <c r="CE109" s="122"/>
      <c r="CF109" s="122"/>
      <c r="CG109" s="122"/>
      <c r="CH109" s="122"/>
      <c r="CI109" s="122"/>
      <c r="CJ109" s="122"/>
      <c r="CK109" s="122"/>
      <c r="CL109" s="122"/>
      <c r="CM109" s="122"/>
      <c r="CN109" s="122"/>
      <c r="CO109" s="122"/>
      <c r="CP109" s="122"/>
      <c r="CQ109" s="122"/>
      <c r="CR109" s="122"/>
      <c r="CS109" s="122"/>
      <c r="CT109" s="122"/>
      <c r="CU109" s="122"/>
      <c r="CV109" s="122"/>
      <c r="CW109" s="122"/>
      <c r="CX109" s="122"/>
      <c r="CY109" s="122"/>
      <c r="CZ109" s="122"/>
      <c r="DA109" s="122"/>
      <c r="DB109" s="122"/>
      <c r="DC109" s="122"/>
      <c r="DD109" s="122"/>
      <c r="DE109" s="122"/>
      <c r="DF109" s="122"/>
      <c r="DG109" s="3"/>
      <c r="DH109" s="3"/>
      <c r="DI109" s="3"/>
      <c r="DJ109" s="3"/>
      <c r="DK109" s="3"/>
      <c r="DL109" s="3"/>
      <c r="DM109" s="3"/>
      <c r="DN109" s="3"/>
      <c r="DO109" s="3"/>
    </row>
    <row r="110" spans="28:119" ht="14.4" thickBot="1">
      <c r="AB110" s="421" t="s">
        <v>765</v>
      </c>
      <c r="AC110" s="422"/>
      <c r="AD110" s="423" t="e">
        <f>ROUND(((1+AL660)/(1+AL661))^(1/12),6)</f>
        <v>#VALUE!</v>
      </c>
      <c r="AE110" s="423" t="e">
        <f>ROUND(((1+AM660)/(1+AM661))^(1/12),6)</f>
        <v>#VALUE!</v>
      </c>
      <c r="AF110" s="423" t="e">
        <f>ROUND(((1+AN660)/(1+AN661))^(1/12),6)</f>
        <v>#VALUE!</v>
      </c>
      <c r="AG110" s="413"/>
      <c r="AH110" s="226"/>
      <c r="AI110" s="122"/>
      <c r="AJ110" s="197"/>
      <c r="AK110" s="171"/>
      <c r="AL110" s="122"/>
      <c r="AM110" s="122"/>
      <c r="AN110" s="376"/>
      <c r="AO110" s="293"/>
      <c r="AP110" s="377"/>
      <c r="AQ110" s="377"/>
      <c r="AR110" s="424"/>
      <c r="AS110" s="361"/>
      <c r="AT110" s="361"/>
      <c r="AU110" s="361"/>
      <c r="AV110" s="361"/>
      <c r="AW110" s="361"/>
      <c r="AX110" s="361"/>
      <c r="AY110" s="361"/>
      <c r="AZ110" s="361"/>
      <c r="BA110" s="361"/>
      <c r="BB110" s="361"/>
      <c r="BC110" s="378"/>
      <c r="BD110" s="378"/>
      <c r="BE110" s="378"/>
      <c r="BF110" s="378"/>
      <c r="BG110" s="378"/>
      <c r="BH110" s="378"/>
      <c r="BI110" s="379"/>
      <c r="BJ110" s="378"/>
      <c r="BK110" s="378"/>
      <c r="BL110" s="378"/>
      <c r="BM110" s="380"/>
      <c r="BN110" s="380"/>
      <c r="BO110" s="380"/>
      <c r="BP110" s="380"/>
      <c r="BQ110" s="380"/>
      <c r="BR110" s="380"/>
      <c r="BS110" s="380"/>
      <c r="BT110" s="380"/>
      <c r="BU110" s="380"/>
      <c r="BV110" s="380"/>
      <c r="BW110" s="380"/>
      <c r="BX110" s="380"/>
      <c r="BY110" s="380"/>
      <c r="BZ110" s="380"/>
      <c r="CA110" s="380"/>
      <c r="CB110" s="380"/>
      <c r="CC110" s="380"/>
      <c r="CD110" s="364"/>
      <c r="CE110" s="122"/>
      <c r="CF110" s="122"/>
      <c r="CG110" s="122"/>
      <c r="CH110" s="122"/>
      <c r="CI110" s="122"/>
      <c r="CJ110" s="122"/>
      <c r="CK110" s="122"/>
      <c r="CL110" s="122"/>
      <c r="CM110" s="122"/>
      <c r="CN110" s="122"/>
      <c r="CO110" s="122"/>
      <c r="CP110" s="122"/>
      <c r="CQ110" s="122"/>
      <c r="CR110" s="122"/>
      <c r="CS110" s="122"/>
      <c r="CT110" s="122"/>
      <c r="CU110" s="122"/>
      <c r="CV110" s="122"/>
      <c r="CW110" s="122"/>
      <c r="CX110" s="122"/>
      <c r="CY110" s="122"/>
      <c r="CZ110" s="122"/>
      <c r="DA110" s="122"/>
      <c r="DB110" s="122"/>
      <c r="DC110" s="122"/>
      <c r="DD110" s="122"/>
      <c r="DE110" s="122"/>
      <c r="DF110" s="122"/>
      <c r="DG110" s="3"/>
      <c r="DH110" s="3"/>
      <c r="DI110" s="3"/>
      <c r="DJ110" s="3"/>
      <c r="DK110" s="3"/>
      <c r="DL110" s="3"/>
      <c r="DM110" s="3"/>
      <c r="DN110" s="3"/>
      <c r="DO110" s="3"/>
    </row>
    <row r="111" spans="28:119" ht="13.8" thickBot="1">
      <c r="AB111" s="411" t="s">
        <v>759</v>
      </c>
      <c r="AC111" s="386"/>
      <c r="AD111" s="423" t="e">
        <f>ROUND((AD110^(2/3))*((1-AD110^AD107)/(1-AD110)),6)</f>
        <v>#VALUE!</v>
      </c>
      <c r="AE111" s="423" t="e">
        <f>ROUND((AE110^(2/3))*((1-AE110^AE107)/(1-AE110)),6)</f>
        <v>#VALUE!</v>
      </c>
      <c r="AF111" s="423" t="e">
        <f>ROUND((AF110^(2/3))*((1-AF110^AF107)/(1-AF110)),6)</f>
        <v>#VALUE!</v>
      </c>
      <c r="AG111" s="413"/>
      <c r="AI111" s="122"/>
      <c r="AJ111" s="197"/>
      <c r="AK111" s="358" t="s">
        <v>1358</v>
      </c>
      <c r="AL111" s="125"/>
      <c r="AM111" s="125"/>
      <c r="AN111" s="125">
        <v>2001</v>
      </c>
      <c r="AO111" s="286">
        <f t="shared" ref="AO111:BL111" si="451">AN111+1</f>
        <v>2002</v>
      </c>
      <c r="AP111" s="287">
        <f t="shared" si="451"/>
        <v>2003</v>
      </c>
      <c r="AQ111" s="287">
        <f t="shared" si="451"/>
        <v>2004</v>
      </c>
      <c r="AR111" s="287">
        <f t="shared" si="451"/>
        <v>2005</v>
      </c>
      <c r="AS111" s="285">
        <f t="shared" si="451"/>
        <v>2006</v>
      </c>
      <c r="AT111" s="285">
        <f t="shared" si="451"/>
        <v>2007</v>
      </c>
      <c r="AU111" s="285">
        <f t="shared" si="451"/>
        <v>2008</v>
      </c>
      <c r="AV111" s="285">
        <f t="shared" si="451"/>
        <v>2009</v>
      </c>
      <c r="AW111" s="285">
        <f t="shared" si="451"/>
        <v>2010</v>
      </c>
      <c r="AX111" s="285">
        <f t="shared" si="451"/>
        <v>2011</v>
      </c>
      <c r="AY111" s="285">
        <f t="shared" si="451"/>
        <v>2012</v>
      </c>
      <c r="AZ111" s="285">
        <f t="shared" si="451"/>
        <v>2013</v>
      </c>
      <c r="BA111" s="285">
        <f t="shared" si="451"/>
        <v>2014</v>
      </c>
      <c r="BB111" s="285">
        <f t="shared" si="451"/>
        <v>2015</v>
      </c>
      <c r="BC111" s="288">
        <f t="shared" si="451"/>
        <v>2016</v>
      </c>
      <c r="BD111" s="288">
        <f t="shared" si="451"/>
        <v>2017</v>
      </c>
      <c r="BE111" s="288">
        <f t="shared" si="451"/>
        <v>2018</v>
      </c>
      <c r="BF111" s="288">
        <f t="shared" si="451"/>
        <v>2019</v>
      </c>
      <c r="BG111" s="288">
        <f t="shared" si="451"/>
        <v>2020</v>
      </c>
      <c r="BH111" s="288">
        <f t="shared" si="451"/>
        <v>2021</v>
      </c>
      <c r="BI111" s="289">
        <f t="shared" si="451"/>
        <v>2022</v>
      </c>
      <c r="BJ111" s="288">
        <f t="shared" si="451"/>
        <v>2023</v>
      </c>
      <c r="BK111" s="288">
        <f t="shared" si="451"/>
        <v>2024</v>
      </c>
      <c r="BL111" s="288">
        <f t="shared" si="451"/>
        <v>2025</v>
      </c>
      <c r="BM111" s="290">
        <f t="shared" ref="BM111" si="452">BL111+1</f>
        <v>2026</v>
      </c>
      <c r="BN111" s="290">
        <f t="shared" ref="BN111" si="453">BM111+1</f>
        <v>2027</v>
      </c>
      <c r="BO111" s="290">
        <f t="shared" ref="BO111" si="454">BN111+1</f>
        <v>2028</v>
      </c>
      <c r="BP111" s="290">
        <f t="shared" ref="BP111" si="455">BO111+1</f>
        <v>2029</v>
      </c>
      <c r="BQ111" s="290">
        <f t="shared" ref="BQ111" si="456">BP111+1</f>
        <v>2030</v>
      </c>
      <c r="BR111" s="290">
        <f t="shared" ref="BR111" si="457">BQ111+1</f>
        <v>2031</v>
      </c>
      <c r="BS111" s="290">
        <f t="shared" ref="BS111" si="458">BR111+1</f>
        <v>2032</v>
      </c>
      <c r="BT111" s="290">
        <f t="shared" ref="BT111" si="459">BS111+1</f>
        <v>2033</v>
      </c>
      <c r="BU111" s="290">
        <f t="shared" ref="BU111" si="460">BT111+1</f>
        <v>2034</v>
      </c>
      <c r="BV111" s="290">
        <f t="shared" ref="BV111" si="461">BU111+1</f>
        <v>2035</v>
      </c>
      <c r="BW111" s="290">
        <f t="shared" ref="BW111" si="462">BV111+1</f>
        <v>2036</v>
      </c>
      <c r="BX111" s="290">
        <f t="shared" ref="BX111" si="463">BW111+1</f>
        <v>2037</v>
      </c>
      <c r="BY111" s="290">
        <f t="shared" ref="BY111" si="464">BX111+1</f>
        <v>2038</v>
      </c>
      <c r="BZ111" s="290">
        <f t="shared" ref="BZ111" si="465">BY111+1</f>
        <v>2039</v>
      </c>
      <c r="CA111" s="290">
        <f t="shared" ref="CA111" si="466">BZ111+1</f>
        <v>2040</v>
      </c>
      <c r="CB111" s="290">
        <f t="shared" ref="CB111" si="467">CA111+1</f>
        <v>2041</v>
      </c>
      <c r="CC111" s="290">
        <f t="shared" ref="CC111" si="468">CB111+1</f>
        <v>2042</v>
      </c>
      <c r="CD111" s="291"/>
      <c r="CE111" s="122"/>
      <c r="CF111" s="122"/>
      <c r="CG111" s="122"/>
      <c r="CH111" s="122"/>
      <c r="CI111" s="122"/>
      <c r="CJ111" s="122"/>
      <c r="CK111" s="122"/>
      <c r="CL111" s="122"/>
      <c r="CM111" s="122"/>
      <c r="CN111" s="122"/>
      <c r="CO111" s="122"/>
      <c r="CP111" s="122"/>
      <c r="CQ111" s="122"/>
      <c r="CR111" s="122"/>
      <c r="CS111" s="122"/>
      <c r="CT111" s="122"/>
      <c r="CU111" s="122"/>
      <c r="CV111" s="122"/>
      <c r="CW111" s="122"/>
      <c r="CX111" s="122"/>
      <c r="CY111" s="122"/>
      <c r="CZ111" s="122"/>
      <c r="DA111" s="122"/>
      <c r="DB111" s="122"/>
      <c r="DC111" s="122"/>
      <c r="DD111" s="122"/>
      <c r="DE111" s="122"/>
      <c r="DF111" s="122"/>
      <c r="DG111" s="3"/>
      <c r="DH111" s="3"/>
      <c r="DI111" s="3"/>
      <c r="DJ111" s="3"/>
      <c r="DK111" s="3"/>
      <c r="DL111" s="3"/>
      <c r="DM111" s="3"/>
      <c r="DN111" s="3"/>
      <c r="DO111" s="3"/>
    </row>
    <row r="112" spans="28:119" ht="14.4" thickBot="1">
      <c r="AB112" s="411" t="s">
        <v>763</v>
      </c>
      <c r="AC112" s="386"/>
      <c r="AD112" s="425" t="e">
        <f>IF(OR(YEAR(Invoer!AA9)&gt;1997,(percentage=14)),((bedrag*percentage/100)*21.75*AM23),((bedrag-AM22)*percentage/100)*21.75*AM23)</f>
        <v>#VALUE!</v>
      </c>
      <c r="AE112" s="425" t="e">
        <f>IF(AG112=TRUE,AN22*AN23*21.75*percentage/100,MIN(AN22*AN23*21.75*percentage/100,bedrag*percentage/100*21.75*AM23))</f>
        <v>#VALUE!</v>
      </c>
      <c r="AF112" s="425" t="e">
        <f>AO22*AO23*21.75*percentage/100</f>
        <v>#VALUE!</v>
      </c>
      <c r="AG112" s="426" t="b">
        <f>IF($Z$8="site",ISERROR(CODE(#REF!)),ISERROR(CODE(E14)))</f>
        <v>1</v>
      </c>
      <c r="AH112" s="419"/>
      <c r="AI112" s="122"/>
      <c r="AJ112" s="197"/>
      <c r="AK112" s="171"/>
      <c r="AL112" s="122"/>
      <c r="AM112" s="122"/>
      <c r="AN112" s="122" t="s">
        <v>1357</v>
      </c>
      <c r="AO112" s="293" t="s">
        <v>1357</v>
      </c>
      <c r="AP112" s="148" t="s">
        <v>1357</v>
      </c>
      <c r="AQ112" s="148" t="s">
        <v>1357</v>
      </c>
      <c r="AR112" s="148" t="s">
        <v>1357</v>
      </c>
      <c r="AS112" s="3" t="s">
        <v>1357</v>
      </c>
      <c r="AT112" s="3" t="s">
        <v>1357</v>
      </c>
      <c r="AU112" s="3" t="s">
        <v>1357</v>
      </c>
      <c r="AV112" s="3" t="s">
        <v>1357</v>
      </c>
      <c r="AW112" s="3" t="s">
        <v>1357</v>
      </c>
      <c r="AX112" s="3" t="s">
        <v>1357</v>
      </c>
      <c r="AY112" s="3" t="s">
        <v>1357</v>
      </c>
      <c r="AZ112" s="3" t="s">
        <v>1357</v>
      </c>
      <c r="BA112" s="3" t="s">
        <v>1357</v>
      </c>
      <c r="BB112" s="3" t="s">
        <v>1357</v>
      </c>
      <c r="BC112" s="121" t="s">
        <v>1357</v>
      </c>
      <c r="BD112" s="121" t="s">
        <v>1357</v>
      </c>
      <c r="BE112" s="121" t="s">
        <v>1357</v>
      </c>
      <c r="BF112" s="121" t="s">
        <v>1357</v>
      </c>
      <c r="BG112" s="121" t="s">
        <v>1357</v>
      </c>
      <c r="BH112" s="121" t="s">
        <v>1357</v>
      </c>
      <c r="BI112" s="294" t="s">
        <v>1357</v>
      </c>
      <c r="BJ112" s="121" t="s">
        <v>1357</v>
      </c>
      <c r="BK112" s="121" t="s">
        <v>1357</v>
      </c>
      <c r="BL112" s="121" t="s">
        <v>1357</v>
      </c>
      <c r="BM112" s="295" t="s">
        <v>1357</v>
      </c>
      <c r="BN112" s="295" t="s">
        <v>1357</v>
      </c>
      <c r="BO112" s="295" t="s">
        <v>1357</v>
      </c>
      <c r="BP112" s="295" t="s">
        <v>1357</v>
      </c>
      <c r="BQ112" s="295" t="s">
        <v>1357</v>
      </c>
      <c r="BR112" s="295" t="s">
        <v>1357</v>
      </c>
      <c r="BS112" s="295" t="s">
        <v>1357</v>
      </c>
      <c r="BT112" s="295" t="s">
        <v>1357</v>
      </c>
      <c r="BU112" s="295" t="s">
        <v>1357</v>
      </c>
      <c r="BV112" s="295" t="s">
        <v>1357</v>
      </c>
      <c r="BW112" s="295" t="s">
        <v>1357</v>
      </c>
      <c r="BX112" s="295" t="s">
        <v>1357</v>
      </c>
      <c r="BY112" s="295" t="s">
        <v>1357</v>
      </c>
      <c r="BZ112" s="295" t="s">
        <v>1357</v>
      </c>
      <c r="CA112" s="295" t="s">
        <v>1357</v>
      </c>
      <c r="CB112" s="295" t="s">
        <v>1357</v>
      </c>
      <c r="CC112" s="295" t="s">
        <v>1357</v>
      </c>
      <c r="CD112" s="178"/>
      <c r="CE112" s="122"/>
      <c r="CF112" s="122"/>
      <c r="CG112" s="122"/>
      <c r="CH112" s="122"/>
      <c r="CI112" s="122"/>
      <c r="CJ112" s="122"/>
      <c r="CK112" s="122"/>
      <c r="CL112" s="122"/>
      <c r="CM112" s="122"/>
      <c r="CN112" s="122"/>
      <c r="CO112" s="122"/>
      <c r="CP112" s="122"/>
      <c r="CQ112" s="122"/>
      <c r="CR112" s="122"/>
      <c r="CS112" s="122"/>
      <c r="CT112" s="122"/>
      <c r="CU112" s="122"/>
      <c r="CV112" s="122"/>
      <c r="CW112" s="122"/>
      <c r="CX112" s="122"/>
      <c r="CY112" s="122"/>
      <c r="CZ112" s="122"/>
      <c r="DA112" s="122"/>
      <c r="DB112" s="122"/>
      <c r="DC112" s="122"/>
      <c r="DD112" s="122"/>
      <c r="DE112" s="122"/>
      <c r="DF112" s="122"/>
      <c r="DG112" s="3"/>
      <c r="DH112" s="3"/>
      <c r="DI112" s="3"/>
      <c r="DJ112" s="3"/>
      <c r="DK112" s="3"/>
      <c r="DL112" s="3"/>
      <c r="DM112" s="3"/>
      <c r="DN112" s="3"/>
      <c r="DO112" s="3"/>
    </row>
    <row r="113" spans="8:119" ht="13.8" thickBot="1">
      <c r="H113" s="128"/>
      <c r="AB113" s="411" t="s">
        <v>801</v>
      </c>
      <c r="AC113" s="386"/>
      <c r="AD113" s="425" t="e">
        <f>AM22</f>
        <v>#VALUE!</v>
      </c>
      <c r="AE113" s="425" t="e">
        <f>AN22</f>
        <v>#VALUE!</v>
      </c>
      <c r="AF113" s="425" t="e">
        <f>AO22</f>
        <v>#VALUE!</v>
      </c>
      <c r="AG113" s="413"/>
      <c r="AH113" s="419"/>
      <c r="AI113" s="122"/>
      <c r="AJ113" s="197"/>
      <c r="AK113" s="171" t="s">
        <v>715</v>
      </c>
      <c r="AL113" s="122"/>
      <c r="AM113" s="359"/>
      <c r="AN113" s="300">
        <f t="shared" ref="AN113:BL113" si="469">AN85</f>
        <v>2.6651231066002534E-2</v>
      </c>
      <c r="AO113" s="299">
        <f t="shared" si="469"/>
        <v>3.7659730819599391E-2</v>
      </c>
      <c r="AP113" s="299">
        <f t="shared" si="469"/>
        <v>4.1433788213758316E-2</v>
      </c>
      <c r="AQ113" s="299">
        <f t="shared" si="469"/>
        <v>4.1022225148983571E-2</v>
      </c>
      <c r="AR113" s="299">
        <f t="shared" si="469"/>
        <v>3.2974624821844323E-2</v>
      </c>
      <c r="AS113" s="300">
        <f t="shared" si="469"/>
        <v>1.741105519772157E-2</v>
      </c>
      <c r="AT113" s="300">
        <f t="shared" si="469"/>
        <v>1.0559160160651171E-2</v>
      </c>
      <c r="AU113" s="300">
        <f t="shared" si="469"/>
        <v>1.0162187059377326E-2</v>
      </c>
      <c r="AV113" s="300">
        <f t="shared" si="469"/>
        <v>1.7668932912550117E-2</v>
      </c>
      <c r="AW113" s="300">
        <f t="shared" si="469"/>
        <v>2.5444356029305171E-2</v>
      </c>
      <c r="AX113" s="300">
        <f t="shared" si="469"/>
        <v>2.4641313377188334E-2</v>
      </c>
      <c r="AY113" s="300">
        <f t="shared" si="469"/>
        <v>2.1741447391596669E-2</v>
      </c>
      <c r="AZ113" s="300">
        <f t="shared" si="469"/>
        <v>2.5437233887533495E-2</v>
      </c>
      <c r="BA113" s="300">
        <f t="shared" si="469"/>
        <v>1.3861492515345297E-2</v>
      </c>
      <c r="BB113" s="300">
        <f t="shared" si="469"/>
        <v>1.3694652802078267E-2</v>
      </c>
      <c r="BC113" s="301">
        <f t="shared" si="469"/>
        <v>1.2383656557784395E-2</v>
      </c>
      <c r="BD113" s="301">
        <f t="shared" si="469"/>
        <v>1.3646416148230811E-2</v>
      </c>
      <c r="BE113" s="301">
        <f t="shared" si="469"/>
        <v>1.451037729467175E-2</v>
      </c>
      <c r="BF113" s="301">
        <f t="shared" si="469"/>
        <v>1.6186984318659059E-2</v>
      </c>
      <c r="BG113" s="301">
        <f t="shared" si="469"/>
        <v>2.056297127094453E-2</v>
      </c>
      <c r="BH113" s="301">
        <f t="shared" si="469"/>
        <v>2.2436713595748392E-2</v>
      </c>
      <c r="BI113" s="302">
        <f t="shared" si="469"/>
        <v>2.1004539684301715E-2</v>
      </c>
      <c r="BJ113" s="301">
        <f t="shared" si="469"/>
        <v>2.4462787806639907E-2</v>
      </c>
      <c r="BK113" s="301">
        <f t="shared" si="469"/>
        <v>5.0900385505608714E-2</v>
      </c>
      <c r="BL113" s="301">
        <f t="shared" si="469"/>
        <v>6.2614622044458779E-2</v>
      </c>
      <c r="BM113" s="303">
        <f t="shared" ref="BM113:CC113" si="470">BM85</f>
        <v>6.2614622044458779E-2</v>
      </c>
      <c r="BN113" s="303">
        <f t="shared" si="470"/>
        <v>6.2614622044458779E-2</v>
      </c>
      <c r="BO113" s="303">
        <f t="shared" si="470"/>
        <v>6.2614622044458779E-2</v>
      </c>
      <c r="BP113" s="303">
        <f t="shared" si="470"/>
        <v>6.2614622044458779E-2</v>
      </c>
      <c r="BQ113" s="303">
        <f t="shared" si="470"/>
        <v>6.2614622044458779E-2</v>
      </c>
      <c r="BR113" s="303">
        <f t="shared" si="470"/>
        <v>6.2614622044458779E-2</v>
      </c>
      <c r="BS113" s="303">
        <f t="shared" si="470"/>
        <v>6.2614622044458779E-2</v>
      </c>
      <c r="BT113" s="303">
        <f t="shared" si="470"/>
        <v>6.2614622044458779E-2</v>
      </c>
      <c r="BU113" s="303">
        <f t="shared" si="470"/>
        <v>6.2614622044458779E-2</v>
      </c>
      <c r="BV113" s="303">
        <f t="shared" si="470"/>
        <v>6.2614622044458779E-2</v>
      </c>
      <c r="BW113" s="303">
        <f t="shared" si="470"/>
        <v>6.2614622044458779E-2</v>
      </c>
      <c r="BX113" s="303">
        <f t="shared" si="470"/>
        <v>6.2614622044458779E-2</v>
      </c>
      <c r="BY113" s="303">
        <f t="shared" si="470"/>
        <v>6.2614622044458779E-2</v>
      </c>
      <c r="BZ113" s="303">
        <f t="shared" si="470"/>
        <v>6.2614622044458779E-2</v>
      </c>
      <c r="CA113" s="303">
        <f t="shared" si="470"/>
        <v>6.2614622044458779E-2</v>
      </c>
      <c r="CB113" s="303">
        <f t="shared" si="470"/>
        <v>6.2614622044458779E-2</v>
      </c>
      <c r="CC113" s="303">
        <f t="shared" si="470"/>
        <v>6.2614622044458779E-2</v>
      </c>
      <c r="CD113" s="178"/>
      <c r="CE113" s="122"/>
      <c r="CF113" s="122"/>
      <c r="CG113" s="122"/>
      <c r="CH113" s="122"/>
      <c r="CI113" s="122"/>
      <c r="CJ113" s="122"/>
      <c r="CK113" s="122"/>
      <c r="CL113" s="122"/>
      <c r="CM113" s="122"/>
      <c r="CN113" s="122"/>
      <c r="CO113" s="122"/>
      <c r="CP113" s="122"/>
      <c r="CQ113" s="122"/>
      <c r="CR113" s="122"/>
      <c r="CS113" s="122"/>
      <c r="CT113" s="122"/>
      <c r="CU113" s="122"/>
      <c r="CV113" s="122"/>
      <c r="CW113" s="122"/>
      <c r="CX113" s="122"/>
      <c r="CY113" s="122"/>
      <c r="CZ113" s="122"/>
      <c r="DA113" s="122"/>
      <c r="DB113" s="122"/>
      <c r="DC113" s="122"/>
      <c r="DD113" s="122"/>
      <c r="DE113" s="122"/>
      <c r="DF113" s="122"/>
      <c r="DG113" s="3"/>
      <c r="DH113" s="3"/>
      <c r="DI113" s="3"/>
      <c r="DJ113" s="3"/>
      <c r="DK113" s="3"/>
      <c r="DL113" s="3"/>
      <c r="DM113" s="3"/>
      <c r="DN113" s="3"/>
      <c r="DO113" s="3"/>
    </row>
    <row r="114" spans="8:119" ht="13.8" thickBot="1">
      <c r="AB114" s="411" t="s">
        <v>794</v>
      </c>
      <c r="AC114" s="386"/>
      <c r="AD114" s="412" t="e">
        <f>IF(OR(YEAR(Invoer!AA9)&gt;1997,(percentage=14)),((bedrag*percentage/100)*21.75*AM23),(AM22*percentage/100)*21.75*AM23)</f>
        <v>#VALUE!</v>
      </c>
      <c r="AE114" s="412"/>
      <c r="AF114" s="412"/>
      <c r="AG114" s="413"/>
      <c r="AH114" s="419"/>
      <c r="AI114" s="122"/>
      <c r="AJ114" s="197"/>
      <c r="AK114" s="171" t="s">
        <v>716</v>
      </c>
      <c r="AL114" s="122"/>
      <c r="AM114" s="359"/>
      <c r="AN114" s="309">
        <f t="shared" ref="AN114:BL114" si="471">AN86</f>
        <v>5.4500009839908214E-2</v>
      </c>
      <c r="AO114" s="308">
        <f t="shared" si="471"/>
        <v>4.7799991598603153E-2</v>
      </c>
      <c r="AP114" s="308">
        <f t="shared" si="471"/>
        <v>4.6599997461220122E-2</v>
      </c>
      <c r="AQ114" s="308">
        <f t="shared" si="471"/>
        <v>4.5000007490993976E-2</v>
      </c>
      <c r="AR114" s="308">
        <f t="shared" si="471"/>
        <v>3.9300011835601056E-2</v>
      </c>
      <c r="AS114" s="309">
        <f t="shared" si="471"/>
        <v>3.6156695917221038E-2</v>
      </c>
      <c r="AT114" s="309">
        <f t="shared" si="471"/>
        <v>3.8235620751875921E-2</v>
      </c>
      <c r="AU114" s="309">
        <f t="shared" si="471"/>
        <v>4.410003903757409E-2</v>
      </c>
      <c r="AV114" s="309">
        <f t="shared" si="471"/>
        <v>4.2200028760331243E-2</v>
      </c>
      <c r="AW114" s="309">
        <f t="shared" si="471"/>
        <v>3.8900033450578686E-2</v>
      </c>
      <c r="AX114" s="309">
        <f t="shared" si="471"/>
        <v>3.1000007537453245E-2</v>
      </c>
      <c r="AY114" s="309">
        <f t="shared" si="471"/>
        <v>2.7100009653499013E-2</v>
      </c>
      <c r="AZ114" s="309">
        <f t="shared" si="471"/>
        <v>2.2300050192195053E-2</v>
      </c>
      <c r="BA114" s="309">
        <f t="shared" si="471"/>
        <v>2.5299957325744638E-2</v>
      </c>
      <c r="BB114" s="309">
        <f t="shared" si="471"/>
        <v>1.5399960174683036E-2</v>
      </c>
      <c r="BC114" s="310">
        <f t="shared" si="471"/>
        <v>1.1100034333807018E-2</v>
      </c>
      <c r="BD114" s="310">
        <f t="shared" si="471"/>
        <v>7.1000003200292205E-3</v>
      </c>
      <c r="BE114" s="310">
        <f t="shared" si="471"/>
        <v>9.1000155016305317E-3</v>
      </c>
      <c r="BF114" s="310">
        <f t="shared" si="471"/>
        <v>8.6000335029261521E-3</v>
      </c>
      <c r="BG114" s="310">
        <f t="shared" si="471"/>
        <v>1.0400554570129117E-3</v>
      </c>
      <c r="BH114" s="310">
        <f t="shared" si="471"/>
        <v>-2.1600186074329786E-3</v>
      </c>
      <c r="BI114" s="311">
        <f t="shared" si="471"/>
        <v>8.7995469739587939E-4</v>
      </c>
      <c r="BJ114" s="310">
        <f t="shared" si="471"/>
        <v>2.3329968858514682E-2</v>
      </c>
      <c r="BK114" s="310">
        <f t="shared" si="471"/>
        <v>3.0590005328907655E-2</v>
      </c>
      <c r="BL114" s="310">
        <f t="shared" si="471"/>
        <v>2.6869942060977925E-2</v>
      </c>
      <c r="BM114" s="312">
        <f t="shared" ref="BM114:CC114" si="472">BM86</f>
        <v>2.6869942060977925E-2</v>
      </c>
      <c r="BN114" s="312">
        <f t="shared" si="472"/>
        <v>2.6869942060977925E-2</v>
      </c>
      <c r="BO114" s="312">
        <f t="shared" si="472"/>
        <v>2.6869942060977925E-2</v>
      </c>
      <c r="BP114" s="312">
        <f t="shared" si="472"/>
        <v>2.6869942060977925E-2</v>
      </c>
      <c r="BQ114" s="312">
        <f t="shared" si="472"/>
        <v>2.6869942060977925E-2</v>
      </c>
      <c r="BR114" s="312">
        <f t="shared" si="472"/>
        <v>2.6869942060977925E-2</v>
      </c>
      <c r="BS114" s="312">
        <f t="shared" si="472"/>
        <v>2.6869942060977925E-2</v>
      </c>
      <c r="BT114" s="312">
        <f t="shared" si="472"/>
        <v>2.6869942060977925E-2</v>
      </c>
      <c r="BU114" s="312">
        <f t="shared" si="472"/>
        <v>2.6869942060977925E-2</v>
      </c>
      <c r="BV114" s="312">
        <f t="shared" si="472"/>
        <v>2.6869942060977925E-2</v>
      </c>
      <c r="BW114" s="312">
        <f t="shared" si="472"/>
        <v>2.6869942060977925E-2</v>
      </c>
      <c r="BX114" s="312">
        <f t="shared" si="472"/>
        <v>2.6869942060977925E-2</v>
      </c>
      <c r="BY114" s="312">
        <f t="shared" si="472"/>
        <v>2.6869942060977925E-2</v>
      </c>
      <c r="BZ114" s="312">
        <f t="shared" si="472"/>
        <v>2.6869942060977925E-2</v>
      </c>
      <c r="CA114" s="312">
        <f t="shared" si="472"/>
        <v>2.6869942060977925E-2</v>
      </c>
      <c r="CB114" s="312">
        <f t="shared" si="472"/>
        <v>2.6869942060977925E-2</v>
      </c>
      <c r="CC114" s="312">
        <f t="shared" si="472"/>
        <v>2.6869942060977925E-2</v>
      </c>
      <c r="CD114" s="178"/>
      <c r="CE114" s="122"/>
      <c r="CF114" s="122"/>
      <c r="CG114" s="122"/>
      <c r="CH114" s="122"/>
      <c r="CI114" s="122"/>
      <c r="CJ114" s="122"/>
      <c r="CK114" s="122"/>
      <c r="CL114" s="122"/>
      <c r="CM114" s="122"/>
      <c r="CN114" s="122"/>
      <c r="CO114" s="122"/>
      <c r="CP114" s="122"/>
      <c r="CQ114" s="122"/>
      <c r="CR114" s="122"/>
      <c r="CS114" s="122"/>
      <c r="CT114" s="122"/>
      <c r="CU114" s="122"/>
      <c r="CV114" s="122"/>
      <c r="CW114" s="122"/>
      <c r="CX114" s="122"/>
      <c r="CY114" s="122"/>
      <c r="CZ114" s="122"/>
      <c r="DA114" s="122"/>
      <c r="DB114" s="122"/>
      <c r="DC114" s="122"/>
      <c r="DD114" s="122"/>
      <c r="DE114" s="122"/>
      <c r="DF114" s="122"/>
      <c r="DG114" s="3"/>
      <c r="DH114" s="3"/>
      <c r="DI114" s="3"/>
      <c r="DJ114" s="3"/>
      <c r="DK114" s="3"/>
      <c r="DL114" s="3"/>
      <c r="DM114" s="3"/>
      <c r="DN114" s="3"/>
      <c r="DO114" s="3"/>
    </row>
    <row r="115" spans="8:119" ht="13.8" thickBot="1">
      <c r="AB115" s="411" t="s">
        <v>790</v>
      </c>
      <c r="AC115" s="386"/>
      <c r="AD115" s="427" t="e">
        <f>AL664</f>
        <v>#VALUE!</v>
      </c>
      <c r="AE115" s="427" t="e">
        <f>AM664</f>
        <v>#VALUE!</v>
      </c>
      <c r="AF115" s="427" t="e">
        <f>AN664</f>
        <v>#VALUE!</v>
      </c>
      <c r="AG115" s="413"/>
      <c r="AH115" s="419"/>
      <c r="AI115" s="122"/>
      <c r="AJ115" s="197"/>
      <c r="AK115" s="171" t="s">
        <v>717</v>
      </c>
      <c r="AL115" s="122"/>
      <c r="AM115" s="360"/>
      <c r="AN115" s="309">
        <f t="shared" ref="AN115:AS115" si="473">AN87</f>
        <v>0.214</v>
      </c>
      <c r="AO115" s="308">
        <f t="shared" si="473"/>
        <v>0.214</v>
      </c>
      <c r="AP115" s="308">
        <f t="shared" si="473"/>
        <v>0.214</v>
      </c>
      <c r="AQ115" s="308">
        <f t="shared" si="473"/>
        <v>0.214</v>
      </c>
      <c r="AR115" s="308">
        <f t="shared" si="473"/>
        <v>0.214</v>
      </c>
      <c r="AS115" s="309">
        <f t="shared" si="473"/>
        <v>0.214</v>
      </c>
      <c r="AT115" s="309">
        <v>0.20100000000000001</v>
      </c>
      <c r="AU115" s="309">
        <f>AT115</f>
        <v>0.20100000000000001</v>
      </c>
      <c r="AV115" s="309">
        <f t="shared" ref="AV115:BL115" si="474">AU115</f>
        <v>0.20100000000000001</v>
      </c>
      <c r="AW115" s="309">
        <f t="shared" si="474"/>
        <v>0.20100000000000001</v>
      </c>
      <c r="AX115" s="309">
        <f t="shared" si="474"/>
        <v>0.20100000000000001</v>
      </c>
      <c r="AY115" s="309">
        <f t="shared" si="474"/>
        <v>0.20100000000000001</v>
      </c>
      <c r="AZ115" s="309">
        <f t="shared" si="474"/>
        <v>0.20100000000000001</v>
      </c>
      <c r="BA115" s="309">
        <f t="shared" si="474"/>
        <v>0.20100000000000001</v>
      </c>
      <c r="BB115" s="309">
        <f t="shared" si="474"/>
        <v>0.20100000000000001</v>
      </c>
      <c r="BC115" s="310">
        <f t="shared" si="474"/>
        <v>0.20100000000000001</v>
      </c>
      <c r="BD115" s="310">
        <f t="shared" si="474"/>
        <v>0.20100000000000001</v>
      </c>
      <c r="BE115" s="310">
        <f t="shared" si="474"/>
        <v>0.20100000000000001</v>
      </c>
      <c r="BF115" s="310">
        <f t="shared" si="474"/>
        <v>0.20100000000000001</v>
      </c>
      <c r="BG115" s="310">
        <f t="shared" si="474"/>
        <v>0.20100000000000001</v>
      </c>
      <c r="BH115" s="310">
        <f t="shared" si="474"/>
        <v>0.20100000000000001</v>
      </c>
      <c r="BI115" s="311">
        <f t="shared" si="474"/>
        <v>0.20100000000000001</v>
      </c>
      <c r="BJ115" s="310">
        <f t="shared" si="474"/>
        <v>0.20100000000000001</v>
      </c>
      <c r="BK115" s="310">
        <f t="shared" si="474"/>
        <v>0.20100000000000001</v>
      </c>
      <c r="BL115" s="310">
        <f t="shared" si="474"/>
        <v>0.20100000000000001</v>
      </c>
      <c r="BM115" s="312">
        <f t="shared" ref="BM115" si="475">BL115</f>
        <v>0.20100000000000001</v>
      </c>
      <c r="BN115" s="312">
        <f t="shared" ref="BN115" si="476">BM115</f>
        <v>0.20100000000000001</v>
      </c>
      <c r="BO115" s="312">
        <f t="shared" ref="BO115" si="477">BN115</f>
        <v>0.20100000000000001</v>
      </c>
      <c r="BP115" s="312">
        <f t="shared" ref="BP115" si="478">BO115</f>
        <v>0.20100000000000001</v>
      </c>
      <c r="BQ115" s="312">
        <f t="shared" ref="BQ115" si="479">BP115</f>
        <v>0.20100000000000001</v>
      </c>
      <c r="BR115" s="312">
        <f t="shared" ref="BR115" si="480">BQ115</f>
        <v>0.20100000000000001</v>
      </c>
      <c r="BS115" s="312">
        <f t="shared" ref="BS115" si="481">BR115</f>
        <v>0.20100000000000001</v>
      </c>
      <c r="BT115" s="312">
        <f t="shared" ref="BT115" si="482">BS115</f>
        <v>0.20100000000000001</v>
      </c>
      <c r="BU115" s="312">
        <f t="shared" ref="BU115" si="483">BT115</f>
        <v>0.20100000000000001</v>
      </c>
      <c r="BV115" s="312">
        <f t="shared" ref="BV115" si="484">BU115</f>
        <v>0.20100000000000001</v>
      </c>
      <c r="BW115" s="312">
        <f t="shared" ref="BW115" si="485">BV115</f>
        <v>0.20100000000000001</v>
      </c>
      <c r="BX115" s="312">
        <f t="shared" ref="BX115" si="486">BW115</f>
        <v>0.20100000000000001</v>
      </c>
      <c r="BY115" s="312">
        <f t="shared" ref="BY115" si="487">BX115</f>
        <v>0.20100000000000001</v>
      </c>
      <c r="BZ115" s="312">
        <f t="shared" ref="BZ115" si="488">BY115</f>
        <v>0.20100000000000001</v>
      </c>
      <c r="CA115" s="312">
        <f t="shared" ref="CA115" si="489">BZ115</f>
        <v>0.20100000000000001</v>
      </c>
      <c r="CB115" s="312">
        <f t="shared" ref="CB115" si="490">CA115</f>
        <v>0.20100000000000001</v>
      </c>
      <c r="CC115" s="312">
        <f t="shared" ref="CC115" si="491">CB115</f>
        <v>0.20100000000000001</v>
      </c>
      <c r="CD115" s="178"/>
      <c r="CE115" s="122"/>
      <c r="CF115" s="122"/>
      <c r="CG115" s="122"/>
      <c r="CH115" s="122"/>
      <c r="CI115" s="122"/>
      <c r="CJ115" s="122"/>
      <c r="CK115" s="122"/>
      <c r="CL115" s="122"/>
      <c r="CM115" s="122"/>
      <c r="CN115" s="122"/>
      <c r="CO115" s="122"/>
      <c r="CP115" s="122"/>
      <c r="CQ115" s="122"/>
      <c r="CR115" s="122"/>
      <c r="CS115" s="122"/>
      <c r="CT115" s="122"/>
      <c r="CU115" s="122"/>
      <c r="CV115" s="122"/>
      <c r="CW115" s="122"/>
      <c r="CX115" s="122"/>
      <c r="CY115" s="122"/>
      <c r="CZ115" s="122"/>
      <c r="DA115" s="122"/>
      <c r="DB115" s="122"/>
      <c r="DC115" s="122"/>
      <c r="DD115" s="122"/>
      <c r="DE115" s="122"/>
      <c r="DF115" s="122"/>
      <c r="DG115" s="3"/>
      <c r="DH115" s="3"/>
      <c r="DI115" s="3"/>
      <c r="DJ115" s="3"/>
      <c r="DK115" s="3"/>
      <c r="DL115" s="3"/>
      <c r="DM115" s="3"/>
      <c r="DN115" s="3"/>
      <c r="DO115" s="3"/>
    </row>
    <row r="116" spans="8:119" ht="16.2" thickBot="1">
      <c r="Y116" s="3">
        <f>AR3</f>
        <v>0</v>
      </c>
      <c r="AB116" s="411" t="s">
        <v>799</v>
      </c>
      <c r="AC116" s="386"/>
      <c r="AD116" s="425" t="e">
        <f>(1+AL665)*AD111*ROUND(AD112,8)</f>
        <v>#VALUE!</v>
      </c>
      <c r="AE116" s="425" t="e">
        <f>(1+AM665)*AE111*ROUND(AE112,8)</f>
        <v>#VALUE!</v>
      </c>
      <c r="AF116" s="425" t="e">
        <f>ROUND((1+AN665)*AF111*AF112,2)</f>
        <v>#VALUE!</v>
      </c>
      <c r="AG116" s="413"/>
      <c r="AH116" s="122"/>
      <c r="AI116" s="122"/>
      <c r="AJ116" s="197"/>
      <c r="AK116" s="171" t="s">
        <v>718</v>
      </c>
      <c r="AL116" s="122"/>
      <c r="AM116" s="360"/>
      <c r="AN116" s="309">
        <f t="shared" ref="AN116:BL116" si="492">AN88</f>
        <v>1.4E-2</v>
      </c>
      <c r="AO116" s="308">
        <f t="shared" si="492"/>
        <v>1.4E-2</v>
      </c>
      <c r="AP116" s="308">
        <f t="shared" si="492"/>
        <v>1.4E-2</v>
      </c>
      <c r="AQ116" s="308">
        <f t="shared" si="492"/>
        <v>1.4E-2</v>
      </c>
      <c r="AR116" s="308">
        <f t="shared" si="492"/>
        <v>1.4E-2</v>
      </c>
      <c r="AS116" s="309">
        <f t="shared" si="492"/>
        <v>1.4E-2</v>
      </c>
      <c r="AT116" s="309">
        <f t="shared" si="492"/>
        <v>1.4E-2</v>
      </c>
      <c r="AU116" s="309">
        <f t="shared" si="492"/>
        <v>1.4E-2</v>
      </c>
      <c r="AV116" s="309">
        <f t="shared" si="492"/>
        <v>1.4E-2</v>
      </c>
      <c r="AW116" s="309">
        <f t="shared" si="492"/>
        <v>1.4E-2</v>
      </c>
      <c r="AX116" s="309">
        <f t="shared" si="492"/>
        <v>1.4E-2</v>
      </c>
      <c r="AY116" s="309">
        <f t="shared" si="492"/>
        <v>1.4E-2</v>
      </c>
      <c r="AZ116" s="309">
        <f t="shared" si="492"/>
        <v>1.4E-2</v>
      </c>
      <c r="BA116" s="309">
        <f t="shared" si="492"/>
        <v>1.4E-2</v>
      </c>
      <c r="BB116" s="309">
        <f t="shared" si="492"/>
        <v>1.4E-2</v>
      </c>
      <c r="BC116" s="310">
        <f t="shared" si="492"/>
        <v>1.4E-2</v>
      </c>
      <c r="BD116" s="310">
        <f t="shared" si="492"/>
        <v>1.4E-2</v>
      </c>
      <c r="BE116" s="310">
        <f t="shared" si="492"/>
        <v>1.4E-2</v>
      </c>
      <c r="BF116" s="310">
        <f t="shared" si="492"/>
        <v>1.4E-2</v>
      </c>
      <c r="BG116" s="310">
        <f t="shared" si="492"/>
        <v>1.4E-2</v>
      </c>
      <c r="BH116" s="310">
        <f t="shared" si="492"/>
        <v>1.4E-2</v>
      </c>
      <c r="BI116" s="311">
        <f t="shared" si="492"/>
        <v>1.4E-2</v>
      </c>
      <c r="BJ116" s="310">
        <f t="shared" si="492"/>
        <v>1.4E-2</v>
      </c>
      <c r="BK116" s="310">
        <f t="shared" si="492"/>
        <v>1.4E-2</v>
      </c>
      <c r="BL116" s="310">
        <f t="shared" si="492"/>
        <v>1.4E-2</v>
      </c>
      <c r="BM116" s="312">
        <f t="shared" ref="BM116:CC116" si="493">BM88</f>
        <v>1.4E-2</v>
      </c>
      <c r="BN116" s="312">
        <f t="shared" si="493"/>
        <v>1.4E-2</v>
      </c>
      <c r="BO116" s="312">
        <f t="shared" si="493"/>
        <v>1.4E-2</v>
      </c>
      <c r="BP116" s="312">
        <f t="shared" si="493"/>
        <v>1.4E-2</v>
      </c>
      <c r="BQ116" s="312">
        <f t="shared" si="493"/>
        <v>1.4E-2</v>
      </c>
      <c r="BR116" s="312">
        <f t="shared" si="493"/>
        <v>1.4E-2</v>
      </c>
      <c r="BS116" s="312">
        <f t="shared" si="493"/>
        <v>1.4E-2</v>
      </c>
      <c r="BT116" s="312">
        <f t="shared" si="493"/>
        <v>1.4E-2</v>
      </c>
      <c r="BU116" s="312">
        <f t="shared" si="493"/>
        <v>1.4E-2</v>
      </c>
      <c r="BV116" s="312">
        <f t="shared" si="493"/>
        <v>1.4E-2</v>
      </c>
      <c r="BW116" s="312">
        <f t="shared" si="493"/>
        <v>1.4E-2</v>
      </c>
      <c r="BX116" s="312">
        <f t="shared" si="493"/>
        <v>1.4E-2</v>
      </c>
      <c r="BY116" s="312">
        <f t="shared" si="493"/>
        <v>1.4E-2</v>
      </c>
      <c r="BZ116" s="312">
        <f t="shared" si="493"/>
        <v>1.4E-2</v>
      </c>
      <c r="CA116" s="312">
        <f t="shared" si="493"/>
        <v>1.4E-2</v>
      </c>
      <c r="CB116" s="312">
        <f t="shared" si="493"/>
        <v>1.4E-2</v>
      </c>
      <c r="CC116" s="312">
        <f t="shared" si="493"/>
        <v>1.4E-2</v>
      </c>
      <c r="CD116" s="178"/>
      <c r="CE116" s="122"/>
      <c r="CF116" s="122"/>
      <c r="CG116" s="122"/>
      <c r="CH116" s="122"/>
      <c r="CI116" s="122"/>
      <c r="CJ116" s="122"/>
      <c r="CK116" s="122"/>
      <c r="CL116" s="122"/>
      <c r="CM116" s="122"/>
      <c r="CN116" s="122"/>
      <c r="CO116" s="122"/>
      <c r="CP116" s="122"/>
      <c r="CQ116" s="122"/>
      <c r="CR116" s="122"/>
      <c r="CS116" s="122"/>
      <c r="CT116" s="122"/>
      <c r="CU116" s="122"/>
      <c r="CV116" s="122"/>
      <c r="CW116" s="122"/>
      <c r="CX116" s="122"/>
      <c r="CY116" s="122"/>
      <c r="CZ116" s="122"/>
      <c r="DA116" s="122"/>
      <c r="DB116" s="122"/>
      <c r="DC116" s="122"/>
      <c r="DD116" s="122"/>
      <c r="DE116" s="122"/>
      <c r="DF116" s="122"/>
      <c r="DG116" s="3"/>
      <c r="DH116" s="3"/>
      <c r="DI116" s="3"/>
      <c r="DJ116" s="3"/>
      <c r="DK116" s="3"/>
      <c r="DL116" s="3"/>
      <c r="DM116" s="3"/>
      <c r="DN116" s="3"/>
      <c r="DO116" s="3"/>
    </row>
    <row r="117" spans="8:119" ht="13.8" thickBot="1">
      <c r="AB117" s="411" t="s">
        <v>800</v>
      </c>
      <c r="AC117" s="386"/>
      <c r="AD117" s="425" t="e">
        <f>AD116*(1-AL664)</f>
        <v>#VALUE!</v>
      </c>
      <c r="AE117" s="425" t="e">
        <f>AE116*(1-AM664)</f>
        <v>#VALUE!</v>
      </c>
      <c r="AF117" s="425" t="e">
        <f>AF116*(1-AN664)</f>
        <v>#VALUE!</v>
      </c>
      <c r="AG117" s="413"/>
      <c r="AH117" s="122"/>
      <c r="AI117" s="122"/>
      <c r="AJ117" s="197"/>
      <c r="AK117" s="171" t="s">
        <v>719</v>
      </c>
      <c r="AL117" s="122"/>
      <c r="AM117" s="361"/>
      <c r="AN117" s="338">
        <v>0.21</v>
      </c>
      <c r="AO117" s="308">
        <f t="shared" ref="AO117:BL117" si="494">AN117</f>
        <v>0.21</v>
      </c>
      <c r="AP117" s="308">
        <f t="shared" si="494"/>
        <v>0.21</v>
      </c>
      <c r="AQ117" s="308">
        <f t="shared" si="494"/>
        <v>0.21</v>
      </c>
      <c r="AR117" s="308">
        <f t="shared" si="494"/>
        <v>0.21</v>
      </c>
      <c r="AS117" s="309">
        <f t="shared" si="494"/>
        <v>0.21</v>
      </c>
      <c r="AT117" s="428">
        <f>IF(AND(AA12&gt;39082,AA12&lt;39142)=TRUE,21%,17%)</f>
        <v>0.17</v>
      </c>
      <c r="AU117" s="309">
        <f>AT117</f>
        <v>0.17</v>
      </c>
      <c r="AV117" s="309">
        <f t="shared" si="494"/>
        <v>0.17</v>
      </c>
      <c r="AW117" s="309">
        <f t="shared" si="494"/>
        <v>0.17</v>
      </c>
      <c r="AX117" s="309">
        <f t="shared" si="494"/>
        <v>0.17</v>
      </c>
      <c r="AY117" s="309">
        <f t="shared" si="494"/>
        <v>0.17</v>
      </c>
      <c r="AZ117" s="309">
        <f t="shared" si="494"/>
        <v>0.17</v>
      </c>
      <c r="BA117" s="309">
        <f t="shared" si="494"/>
        <v>0.17</v>
      </c>
      <c r="BB117" s="309">
        <f t="shared" si="494"/>
        <v>0.17</v>
      </c>
      <c r="BC117" s="310">
        <f t="shared" si="494"/>
        <v>0.17</v>
      </c>
      <c r="BD117" s="310">
        <f t="shared" si="494"/>
        <v>0.17</v>
      </c>
      <c r="BE117" s="310">
        <f t="shared" si="494"/>
        <v>0.17</v>
      </c>
      <c r="BF117" s="310">
        <f t="shared" si="494"/>
        <v>0.17</v>
      </c>
      <c r="BG117" s="310">
        <f t="shared" si="494"/>
        <v>0.17</v>
      </c>
      <c r="BH117" s="310">
        <f t="shared" si="494"/>
        <v>0.17</v>
      </c>
      <c r="BI117" s="311">
        <f t="shared" si="494"/>
        <v>0.17</v>
      </c>
      <c r="BJ117" s="310">
        <f t="shared" si="494"/>
        <v>0.17</v>
      </c>
      <c r="BK117" s="310">
        <f t="shared" si="494"/>
        <v>0.17</v>
      </c>
      <c r="BL117" s="310">
        <f t="shared" si="494"/>
        <v>0.17</v>
      </c>
      <c r="BM117" s="312">
        <f t="shared" ref="BM117" si="495">BL117</f>
        <v>0.17</v>
      </c>
      <c r="BN117" s="312">
        <f t="shared" ref="BN117" si="496">BM117</f>
        <v>0.17</v>
      </c>
      <c r="BO117" s="312">
        <f t="shared" ref="BO117" si="497">BN117</f>
        <v>0.17</v>
      </c>
      <c r="BP117" s="312">
        <f t="shared" ref="BP117" si="498">BO117</f>
        <v>0.17</v>
      </c>
      <c r="BQ117" s="312">
        <f t="shared" ref="BQ117" si="499">BP117</f>
        <v>0.17</v>
      </c>
      <c r="BR117" s="312">
        <f t="shared" ref="BR117" si="500">BQ117</f>
        <v>0.17</v>
      </c>
      <c r="BS117" s="312">
        <f t="shared" ref="BS117" si="501">BR117</f>
        <v>0.17</v>
      </c>
      <c r="BT117" s="312">
        <f t="shared" ref="BT117" si="502">BS117</f>
        <v>0.17</v>
      </c>
      <c r="BU117" s="312">
        <f t="shared" ref="BU117" si="503">BT117</f>
        <v>0.17</v>
      </c>
      <c r="BV117" s="312">
        <f t="shared" ref="BV117" si="504">BU117</f>
        <v>0.17</v>
      </c>
      <c r="BW117" s="312">
        <f t="shared" ref="BW117" si="505">BV117</f>
        <v>0.17</v>
      </c>
      <c r="BX117" s="312">
        <f t="shared" ref="BX117" si="506">BW117</f>
        <v>0.17</v>
      </c>
      <c r="BY117" s="312">
        <f t="shared" ref="BY117" si="507">BX117</f>
        <v>0.17</v>
      </c>
      <c r="BZ117" s="312">
        <f t="shared" ref="BZ117" si="508">BY117</f>
        <v>0.17</v>
      </c>
      <c r="CA117" s="312">
        <f t="shared" ref="CA117" si="509">BZ117</f>
        <v>0.17</v>
      </c>
      <c r="CB117" s="312">
        <f t="shared" ref="CB117" si="510">CA117</f>
        <v>0.17</v>
      </c>
      <c r="CC117" s="312">
        <f t="shared" ref="CC117" si="511">CB117</f>
        <v>0.17</v>
      </c>
      <c r="CD117" s="178"/>
      <c r="CE117" s="122"/>
      <c r="CF117" s="122"/>
      <c r="CG117" s="122"/>
      <c r="CH117" s="122"/>
      <c r="CI117" s="122"/>
      <c r="CJ117" s="122"/>
      <c r="CK117" s="122"/>
      <c r="CL117" s="122"/>
      <c r="CM117" s="122"/>
      <c r="CN117" s="122"/>
      <c r="CO117" s="122"/>
      <c r="CP117" s="122"/>
      <c r="CQ117" s="122"/>
      <c r="CR117" s="122"/>
      <c r="CS117" s="122"/>
      <c r="CT117" s="122"/>
      <c r="CU117" s="122"/>
      <c r="CV117" s="122"/>
      <c r="CW117" s="122"/>
      <c r="CX117" s="122"/>
      <c r="CY117" s="122"/>
      <c r="CZ117" s="122"/>
      <c r="DA117" s="122"/>
      <c r="DB117" s="122"/>
      <c r="DC117" s="122"/>
      <c r="DD117" s="122"/>
      <c r="DE117" s="122"/>
      <c r="DF117" s="122"/>
      <c r="DG117" s="3"/>
      <c r="DH117" s="3"/>
      <c r="DI117" s="3"/>
      <c r="DJ117" s="3"/>
      <c r="DK117" s="3"/>
      <c r="DL117" s="3"/>
      <c r="DM117" s="3"/>
      <c r="DN117" s="3"/>
      <c r="DO117" s="3"/>
    </row>
    <row r="118" spans="8:119" ht="13.8" thickBot="1">
      <c r="AB118" s="411" t="s">
        <v>720</v>
      </c>
      <c r="AC118" s="386"/>
      <c r="AD118" s="427" t="e">
        <f>AL665</f>
        <v>#VALUE!</v>
      </c>
      <c r="AE118" s="427" t="e">
        <f>AM665</f>
        <v>#VALUE!</v>
      </c>
      <c r="AF118" s="427" t="e">
        <f>AN665</f>
        <v>#VALUE!</v>
      </c>
      <c r="AG118" s="429"/>
      <c r="AH118" s="430"/>
      <c r="AI118" s="430"/>
      <c r="AJ118" s="197"/>
      <c r="AK118" s="171" t="s">
        <v>720</v>
      </c>
      <c r="AL118" s="122"/>
      <c r="AM118" s="361"/>
      <c r="AN118" s="319">
        <f t="shared" ref="AN118:BL118" si="512">AN90</f>
        <v>0.02</v>
      </c>
      <c r="AO118" s="318">
        <f t="shared" si="512"/>
        <v>0.02</v>
      </c>
      <c r="AP118" s="318">
        <f t="shared" si="512"/>
        <v>0.02</v>
      </c>
      <c r="AQ118" s="318">
        <f t="shared" si="512"/>
        <v>0.02</v>
      </c>
      <c r="AR118" s="318">
        <f t="shared" si="512"/>
        <v>0.02</v>
      </c>
      <c r="AS118" s="319">
        <f t="shared" si="512"/>
        <v>0.02</v>
      </c>
      <c r="AT118" s="319">
        <f t="shared" si="512"/>
        <v>0.02</v>
      </c>
      <c r="AU118" s="319">
        <f t="shared" si="512"/>
        <v>0.02</v>
      </c>
      <c r="AV118" s="319">
        <f t="shared" si="512"/>
        <v>0.02</v>
      </c>
      <c r="AW118" s="319">
        <f t="shared" si="512"/>
        <v>0.02</v>
      </c>
      <c r="AX118" s="319">
        <f t="shared" si="512"/>
        <v>0.02</v>
      </c>
      <c r="AY118" s="319">
        <f t="shared" si="512"/>
        <v>0.02</v>
      </c>
      <c r="AZ118" s="319">
        <f t="shared" si="512"/>
        <v>0.02</v>
      </c>
      <c r="BA118" s="319">
        <f t="shared" si="512"/>
        <v>0.02</v>
      </c>
      <c r="BB118" s="319">
        <f t="shared" si="512"/>
        <v>0.02</v>
      </c>
      <c r="BC118" s="320">
        <f t="shared" si="512"/>
        <v>0.02</v>
      </c>
      <c r="BD118" s="320">
        <f t="shared" si="512"/>
        <v>0.02</v>
      </c>
      <c r="BE118" s="320">
        <f t="shared" si="512"/>
        <v>0.02</v>
      </c>
      <c r="BF118" s="320">
        <f t="shared" si="512"/>
        <v>0.02</v>
      </c>
      <c r="BG118" s="320">
        <f t="shared" si="512"/>
        <v>0.02</v>
      </c>
      <c r="BH118" s="320">
        <f t="shared" si="512"/>
        <v>0.02</v>
      </c>
      <c r="BI118" s="321">
        <f t="shared" si="512"/>
        <v>0.02</v>
      </c>
      <c r="BJ118" s="320">
        <f t="shared" si="512"/>
        <v>0.02</v>
      </c>
      <c r="BK118" s="320">
        <f t="shared" si="512"/>
        <v>0.02</v>
      </c>
      <c r="BL118" s="320">
        <f t="shared" si="512"/>
        <v>0.02</v>
      </c>
      <c r="BM118" s="322">
        <f t="shared" ref="BM118:CC118" si="513">BM90</f>
        <v>0.02</v>
      </c>
      <c r="BN118" s="322">
        <f t="shared" si="513"/>
        <v>0.02</v>
      </c>
      <c r="BO118" s="322">
        <f t="shared" si="513"/>
        <v>0.02</v>
      </c>
      <c r="BP118" s="322">
        <f t="shared" si="513"/>
        <v>0.02</v>
      </c>
      <c r="BQ118" s="322">
        <f t="shared" si="513"/>
        <v>0.02</v>
      </c>
      <c r="BR118" s="322">
        <f t="shared" si="513"/>
        <v>0.02</v>
      </c>
      <c r="BS118" s="322">
        <f t="shared" si="513"/>
        <v>0.02</v>
      </c>
      <c r="BT118" s="322">
        <f t="shared" si="513"/>
        <v>0.02</v>
      </c>
      <c r="BU118" s="322">
        <f t="shared" si="513"/>
        <v>0.02</v>
      </c>
      <c r="BV118" s="322">
        <f t="shared" si="513"/>
        <v>0.02</v>
      </c>
      <c r="BW118" s="322">
        <f t="shared" si="513"/>
        <v>0.02</v>
      </c>
      <c r="BX118" s="322">
        <f t="shared" si="513"/>
        <v>0.02</v>
      </c>
      <c r="BY118" s="322">
        <f t="shared" si="513"/>
        <v>0.02</v>
      </c>
      <c r="BZ118" s="322">
        <f t="shared" si="513"/>
        <v>0.02</v>
      </c>
      <c r="CA118" s="322">
        <f t="shared" si="513"/>
        <v>0.02</v>
      </c>
      <c r="CB118" s="322">
        <f t="shared" si="513"/>
        <v>0.02</v>
      </c>
      <c r="CC118" s="322">
        <f t="shared" si="513"/>
        <v>0.02</v>
      </c>
      <c r="CD118" s="178"/>
      <c r="CE118" s="122"/>
      <c r="CF118" s="122"/>
      <c r="CG118" s="122"/>
      <c r="CH118" s="122"/>
      <c r="CI118" s="122"/>
      <c r="CJ118" s="122"/>
      <c r="CK118" s="122"/>
      <c r="CL118" s="122"/>
      <c r="CM118" s="122"/>
      <c r="CN118" s="122"/>
      <c r="CO118" s="122"/>
      <c r="CP118" s="122"/>
      <c r="CQ118" s="122"/>
      <c r="CR118" s="122"/>
      <c r="CS118" s="122"/>
      <c r="CT118" s="122"/>
      <c r="CU118" s="122"/>
      <c r="CV118" s="122"/>
      <c r="CW118" s="122"/>
      <c r="CX118" s="122"/>
      <c r="CY118" s="122"/>
      <c r="CZ118" s="122"/>
      <c r="DA118" s="122"/>
      <c r="DB118" s="122"/>
      <c r="DC118" s="122"/>
      <c r="DD118" s="122"/>
      <c r="DE118" s="122"/>
      <c r="DF118" s="122"/>
      <c r="DG118" s="3"/>
      <c r="DH118" s="3"/>
      <c r="DI118" s="3"/>
      <c r="DJ118" s="3"/>
      <c r="DK118" s="3"/>
      <c r="DL118" s="3"/>
      <c r="DM118" s="3"/>
      <c r="DN118" s="3"/>
      <c r="DO118" s="3"/>
    </row>
    <row r="119" spans="8:119">
      <c r="AB119" s="123"/>
      <c r="AC119" s="78"/>
      <c r="AD119" s="122"/>
      <c r="AE119" s="122"/>
      <c r="AF119" s="430"/>
      <c r="AG119" s="431"/>
      <c r="AH119" s="122"/>
      <c r="AI119" s="122"/>
      <c r="AJ119" s="197"/>
      <c r="AK119" s="363"/>
      <c r="AL119" s="40"/>
      <c r="AM119" s="122"/>
      <c r="AN119" s="122"/>
      <c r="AO119" s="293"/>
      <c r="AP119" s="148"/>
      <c r="AQ119" s="148"/>
      <c r="AR119" s="148"/>
      <c r="BC119" s="121"/>
      <c r="BD119" s="121"/>
      <c r="BG119" s="121"/>
      <c r="BH119" s="121"/>
      <c r="BI119" s="294"/>
      <c r="BJ119" s="121"/>
      <c r="BK119" s="121"/>
      <c r="BL119" s="121"/>
      <c r="BM119" s="295"/>
      <c r="BN119" s="295"/>
      <c r="BO119" s="295"/>
      <c r="BP119" s="295"/>
      <c r="BQ119" s="295"/>
      <c r="BR119" s="295"/>
      <c r="BS119" s="295"/>
      <c r="BT119" s="295"/>
      <c r="BU119" s="295"/>
      <c r="BV119" s="295"/>
      <c r="BW119" s="295"/>
      <c r="BX119" s="295"/>
      <c r="BY119" s="295"/>
      <c r="BZ119" s="295"/>
      <c r="CA119" s="295"/>
      <c r="CB119" s="295"/>
      <c r="CC119" s="295"/>
      <c r="CD119" s="364"/>
      <c r="CE119" s="122"/>
      <c r="CF119" s="122"/>
      <c r="CG119" s="122"/>
      <c r="CH119" s="122"/>
      <c r="CI119" s="122"/>
      <c r="CJ119" s="122"/>
      <c r="CK119" s="122"/>
      <c r="CL119" s="122"/>
      <c r="CM119" s="122"/>
      <c r="CN119" s="122"/>
      <c r="CO119" s="122"/>
      <c r="CP119" s="122"/>
      <c r="CQ119" s="122"/>
      <c r="CR119" s="122"/>
      <c r="CS119" s="122"/>
      <c r="CT119" s="122"/>
      <c r="CU119" s="122"/>
      <c r="CV119" s="122"/>
      <c r="CW119" s="122"/>
      <c r="CX119" s="122"/>
      <c r="CY119" s="122"/>
      <c r="CZ119" s="122"/>
      <c r="DA119" s="122"/>
      <c r="DB119" s="122"/>
      <c r="DC119" s="122"/>
      <c r="DD119" s="122"/>
      <c r="DE119" s="122"/>
      <c r="DF119" s="122"/>
      <c r="DG119" s="3"/>
      <c r="DH119" s="3"/>
      <c r="DI119" s="3"/>
      <c r="DJ119" s="3"/>
      <c r="DK119" s="3"/>
      <c r="DL119" s="3"/>
      <c r="DM119" s="3"/>
      <c r="DN119" s="3"/>
      <c r="DO119" s="3"/>
    </row>
    <row r="120" spans="8:119" ht="16.8">
      <c r="AB120" s="340" t="s">
        <v>797</v>
      </c>
      <c r="AC120" s="85"/>
      <c r="AD120" s="341"/>
      <c r="AF120" s="328"/>
      <c r="AG120" s="342"/>
      <c r="AH120" s="122"/>
      <c r="AI120" s="122"/>
      <c r="AJ120" s="197"/>
      <c r="AK120" s="363"/>
      <c r="AL120" s="40"/>
      <c r="AM120" s="122"/>
      <c r="AN120" s="328">
        <v>2001</v>
      </c>
      <c r="AO120" s="329">
        <f t="shared" ref="AO120:BL120" si="514">AN120+1</f>
        <v>2002</v>
      </c>
      <c r="AP120" s="148">
        <f t="shared" si="514"/>
        <v>2003</v>
      </c>
      <c r="AQ120" s="148">
        <f t="shared" si="514"/>
        <v>2004</v>
      </c>
      <c r="AR120" s="148">
        <f t="shared" si="514"/>
        <v>2005</v>
      </c>
      <c r="AS120" s="3">
        <f t="shared" si="514"/>
        <v>2006</v>
      </c>
      <c r="AT120" s="3">
        <f t="shared" si="514"/>
        <v>2007</v>
      </c>
      <c r="AU120" s="3">
        <f t="shared" si="514"/>
        <v>2008</v>
      </c>
      <c r="AV120" s="3">
        <f t="shared" si="514"/>
        <v>2009</v>
      </c>
      <c r="AW120" s="3">
        <f t="shared" si="514"/>
        <v>2010</v>
      </c>
      <c r="AX120" s="3">
        <f t="shared" si="514"/>
        <v>2011</v>
      </c>
      <c r="AY120" s="3">
        <f t="shared" si="514"/>
        <v>2012</v>
      </c>
      <c r="AZ120" s="3">
        <f t="shared" si="514"/>
        <v>2013</v>
      </c>
      <c r="BA120" s="3">
        <f t="shared" si="514"/>
        <v>2014</v>
      </c>
      <c r="BB120" s="3">
        <f t="shared" si="514"/>
        <v>2015</v>
      </c>
      <c r="BC120" s="121">
        <f t="shared" si="514"/>
        <v>2016</v>
      </c>
      <c r="BD120" s="121">
        <f t="shared" si="514"/>
        <v>2017</v>
      </c>
      <c r="BE120" s="121">
        <f t="shared" si="514"/>
        <v>2018</v>
      </c>
      <c r="BF120" s="121">
        <f t="shared" si="514"/>
        <v>2019</v>
      </c>
      <c r="BG120" s="121">
        <f t="shared" si="514"/>
        <v>2020</v>
      </c>
      <c r="BH120" s="121">
        <f t="shared" si="514"/>
        <v>2021</v>
      </c>
      <c r="BI120" s="294">
        <f t="shared" si="514"/>
        <v>2022</v>
      </c>
      <c r="BJ120" s="121">
        <f t="shared" si="514"/>
        <v>2023</v>
      </c>
      <c r="BK120" s="121">
        <f t="shared" si="514"/>
        <v>2024</v>
      </c>
      <c r="BL120" s="121">
        <f t="shared" si="514"/>
        <v>2025</v>
      </c>
      <c r="BM120" s="295">
        <f t="shared" ref="BM120" si="515">BL120+1</f>
        <v>2026</v>
      </c>
      <c r="BN120" s="295">
        <f t="shared" ref="BN120" si="516">BM120+1</f>
        <v>2027</v>
      </c>
      <c r="BO120" s="295">
        <f t="shared" ref="BO120" si="517">BN120+1</f>
        <v>2028</v>
      </c>
      <c r="BP120" s="295">
        <f t="shared" ref="BP120" si="518">BO120+1</f>
        <v>2029</v>
      </c>
      <c r="BQ120" s="295">
        <f t="shared" ref="BQ120" si="519">BP120+1</f>
        <v>2030</v>
      </c>
      <c r="BR120" s="295">
        <f t="shared" ref="BR120" si="520">BQ120+1</f>
        <v>2031</v>
      </c>
      <c r="BS120" s="295">
        <f t="shared" ref="BS120" si="521">BR120+1</f>
        <v>2032</v>
      </c>
      <c r="BT120" s="295">
        <f t="shared" ref="BT120" si="522">BS120+1</f>
        <v>2033</v>
      </c>
      <c r="BU120" s="295">
        <f t="shared" ref="BU120" si="523">BT120+1</f>
        <v>2034</v>
      </c>
      <c r="BV120" s="295">
        <f t="shared" ref="BV120" si="524">BU120+1</f>
        <v>2035</v>
      </c>
      <c r="BW120" s="295">
        <f t="shared" ref="BW120" si="525">BV120+1</f>
        <v>2036</v>
      </c>
      <c r="BX120" s="295">
        <f t="shared" ref="BX120" si="526">BW120+1</f>
        <v>2037</v>
      </c>
      <c r="BY120" s="295">
        <f t="shared" ref="BY120" si="527">BX120+1</f>
        <v>2038</v>
      </c>
      <c r="BZ120" s="295">
        <f t="shared" ref="BZ120" si="528">BY120+1</f>
        <v>2039</v>
      </c>
      <c r="CA120" s="295">
        <f t="shared" ref="CA120" si="529">BZ120+1</f>
        <v>2040</v>
      </c>
      <c r="CB120" s="295">
        <f t="shared" ref="CB120" si="530">CA120+1</f>
        <v>2041</v>
      </c>
      <c r="CC120" s="295">
        <f t="shared" ref="CC120" si="531">CB120+1</f>
        <v>2042</v>
      </c>
      <c r="CD120" s="364"/>
      <c r="CE120" s="122"/>
      <c r="CF120" s="122"/>
      <c r="CG120" s="122"/>
      <c r="CH120" s="122"/>
      <c r="CI120" s="122"/>
      <c r="CJ120" s="122"/>
      <c r="CK120" s="122"/>
      <c r="CL120" s="122"/>
      <c r="CM120" s="122"/>
      <c r="CN120" s="122"/>
      <c r="CO120" s="122"/>
      <c r="CP120" s="122"/>
      <c r="CQ120" s="122"/>
      <c r="CR120" s="122"/>
      <c r="CS120" s="122"/>
      <c r="CT120" s="122"/>
      <c r="CU120" s="122"/>
      <c r="CV120" s="122"/>
      <c r="CW120" s="122"/>
      <c r="CX120" s="122"/>
      <c r="CY120" s="122"/>
      <c r="CZ120" s="122"/>
      <c r="DA120" s="122"/>
      <c r="DB120" s="122"/>
      <c r="DC120" s="122"/>
      <c r="DD120" s="122"/>
      <c r="DE120" s="122"/>
      <c r="DF120" s="122"/>
      <c r="DG120" s="3"/>
      <c r="DH120" s="3"/>
      <c r="DI120" s="3"/>
      <c r="DJ120" s="3"/>
      <c r="DK120" s="3"/>
      <c r="DL120" s="3"/>
      <c r="DM120" s="3"/>
      <c r="DN120" s="3"/>
      <c r="DO120" s="3"/>
    </row>
    <row r="121" spans="8:119">
      <c r="AB121" s="93" t="s">
        <v>740</v>
      </c>
      <c r="AC121" s="156"/>
      <c r="AD121" s="155" t="b">
        <f>OR(AE121=Invoer!Z19,AF121=Invoer!Z19,AG121=Invoer!Z19)</f>
        <v>0</v>
      </c>
      <c r="AE121" s="156" t="s">
        <v>726</v>
      </c>
      <c r="AF121" s="156" t="s">
        <v>722</v>
      </c>
      <c r="AG121" s="255" t="s">
        <v>685</v>
      </c>
      <c r="AH121" s="122"/>
      <c r="AI121" s="122"/>
      <c r="AJ121" s="197"/>
      <c r="AK121" s="171"/>
      <c r="AL121" s="122"/>
      <c r="AM121" s="122"/>
      <c r="AN121" s="122" t="s">
        <v>721</v>
      </c>
      <c r="AO121" s="293" t="s">
        <v>721</v>
      </c>
      <c r="AP121" s="148" t="s">
        <v>721</v>
      </c>
      <c r="AQ121" s="148" t="s">
        <v>721</v>
      </c>
      <c r="AR121" s="148" t="s">
        <v>721</v>
      </c>
      <c r="AS121" s="3" t="s">
        <v>721</v>
      </c>
      <c r="AT121" s="3" t="s">
        <v>721</v>
      </c>
      <c r="AU121" s="3" t="s">
        <v>721</v>
      </c>
      <c r="AV121" s="3" t="s">
        <v>721</v>
      </c>
      <c r="AW121" s="3" t="s">
        <v>721</v>
      </c>
      <c r="AX121" s="3" t="s">
        <v>721</v>
      </c>
      <c r="AY121" s="3" t="s">
        <v>721</v>
      </c>
      <c r="AZ121" s="3" t="s">
        <v>721</v>
      </c>
      <c r="BA121" s="3" t="s">
        <v>721</v>
      </c>
      <c r="BB121" s="3" t="s">
        <v>721</v>
      </c>
      <c r="BC121" s="121" t="s">
        <v>721</v>
      </c>
      <c r="BD121" s="121" t="s">
        <v>721</v>
      </c>
      <c r="BE121" s="121" t="s">
        <v>721</v>
      </c>
      <c r="BF121" s="121" t="s">
        <v>721</v>
      </c>
      <c r="BG121" s="121" t="s">
        <v>721</v>
      </c>
      <c r="BH121" s="121" t="s">
        <v>721</v>
      </c>
      <c r="BI121" s="294" t="s">
        <v>721</v>
      </c>
      <c r="BJ121" s="121" t="s">
        <v>721</v>
      </c>
      <c r="BK121" s="121" t="s">
        <v>721</v>
      </c>
      <c r="BL121" s="121" t="s">
        <v>721</v>
      </c>
      <c r="BM121" s="295" t="s">
        <v>721</v>
      </c>
      <c r="BN121" s="295" t="s">
        <v>721</v>
      </c>
      <c r="BO121" s="295" t="s">
        <v>721</v>
      </c>
      <c r="BP121" s="295" t="s">
        <v>721</v>
      </c>
      <c r="BQ121" s="295" t="s">
        <v>721</v>
      </c>
      <c r="BR121" s="295" t="s">
        <v>721</v>
      </c>
      <c r="BS121" s="295" t="s">
        <v>721</v>
      </c>
      <c r="BT121" s="295" t="s">
        <v>721</v>
      </c>
      <c r="BU121" s="295" t="s">
        <v>721</v>
      </c>
      <c r="BV121" s="295" t="s">
        <v>721</v>
      </c>
      <c r="BW121" s="295" t="s">
        <v>721</v>
      </c>
      <c r="BX121" s="295" t="s">
        <v>721</v>
      </c>
      <c r="BY121" s="295" t="s">
        <v>721</v>
      </c>
      <c r="BZ121" s="295" t="s">
        <v>721</v>
      </c>
      <c r="CA121" s="295" t="s">
        <v>721</v>
      </c>
      <c r="CB121" s="295" t="s">
        <v>721</v>
      </c>
      <c r="CC121" s="295" t="s">
        <v>721</v>
      </c>
      <c r="CD121" s="364"/>
      <c r="CE121" s="122"/>
      <c r="CF121" s="122"/>
      <c r="CG121" s="122"/>
      <c r="CH121" s="122"/>
      <c r="CI121" s="122"/>
      <c r="CJ121" s="122"/>
      <c r="CK121" s="122"/>
      <c r="CL121" s="122"/>
      <c r="CM121" s="122"/>
      <c r="CN121" s="122"/>
      <c r="CO121" s="122"/>
      <c r="CP121" s="122"/>
      <c r="CQ121" s="122"/>
      <c r="CR121" s="122"/>
      <c r="CS121" s="122"/>
      <c r="CT121" s="122"/>
      <c r="CU121" s="122"/>
      <c r="CV121" s="122"/>
      <c r="CW121" s="122"/>
      <c r="CX121" s="122"/>
      <c r="CY121" s="122"/>
      <c r="CZ121" s="122"/>
      <c r="DA121" s="122"/>
      <c r="DB121" s="122"/>
      <c r="DC121" s="122"/>
      <c r="DD121" s="122"/>
      <c r="DE121" s="122"/>
      <c r="DF121" s="122"/>
      <c r="DG121" s="3"/>
      <c r="DH121" s="3"/>
      <c r="DI121" s="3"/>
      <c r="DJ121" s="3"/>
      <c r="DK121" s="3"/>
      <c r="DL121" s="3"/>
      <c r="DM121" s="3"/>
      <c r="DN121" s="3"/>
      <c r="DO121" s="3"/>
    </row>
    <row r="122" spans="8:119">
      <c r="AB122" s="123"/>
      <c r="AC122" s="122"/>
      <c r="AD122" s="259" t="b">
        <f>OR(AE122=Invoer!Z19,AF122=Invoer!Z19,AG122=Invoer!Z19)</f>
        <v>0</v>
      </c>
      <c r="AE122" s="257" t="s">
        <v>721</v>
      </c>
      <c r="AF122" s="257" t="s">
        <v>741</v>
      </c>
      <c r="AG122" s="260" t="s">
        <v>684</v>
      </c>
      <c r="AH122" s="122"/>
      <c r="AI122" s="122"/>
      <c r="AJ122" s="197"/>
      <c r="AK122" s="171" t="s">
        <v>715</v>
      </c>
      <c r="AL122" s="122"/>
      <c r="AM122" s="122"/>
      <c r="AN122" s="300">
        <f t="shared" ref="AN122:BL122" si="532">AN94</f>
        <v>2.6651231066002534E-2</v>
      </c>
      <c r="AO122" s="300">
        <f t="shared" si="532"/>
        <v>3.7659730819599391E-2</v>
      </c>
      <c r="AP122" s="300">
        <f t="shared" si="532"/>
        <v>4.1433788213758316E-2</v>
      </c>
      <c r="AQ122" s="299">
        <f t="shared" si="532"/>
        <v>4.1022225148983571E-2</v>
      </c>
      <c r="AR122" s="299">
        <f t="shared" si="532"/>
        <v>3.2974624821844323E-2</v>
      </c>
      <c r="AS122" s="300">
        <f t="shared" si="532"/>
        <v>1.741105519772157E-2</v>
      </c>
      <c r="AT122" s="300">
        <f t="shared" si="532"/>
        <v>1.0559160160651171E-2</v>
      </c>
      <c r="AU122" s="300">
        <f t="shared" si="532"/>
        <v>1.0162187059377326E-2</v>
      </c>
      <c r="AV122" s="300">
        <f t="shared" si="532"/>
        <v>1.7668932912550117E-2</v>
      </c>
      <c r="AW122" s="300">
        <f t="shared" si="532"/>
        <v>2.5444356029305171E-2</v>
      </c>
      <c r="AX122" s="300">
        <f t="shared" si="532"/>
        <v>2.4641313377188334E-2</v>
      </c>
      <c r="AY122" s="300">
        <f t="shared" si="532"/>
        <v>2.1741447391596669E-2</v>
      </c>
      <c r="AZ122" s="300">
        <f t="shared" si="532"/>
        <v>2.5437233887533495E-2</v>
      </c>
      <c r="BA122" s="300">
        <f t="shared" si="532"/>
        <v>1.3861492515345297E-2</v>
      </c>
      <c r="BB122" s="300">
        <f t="shared" si="532"/>
        <v>1.3694652802078267E-2</v>
      </c>
      <c r="BC122" s="301">
        <f t="shared" si="532"/>
        <v>1.2383656557784395E-2</v>
      </c>
      <c r="BD122" s="301">
        <f t="shared" si="532"/>
        <v>1.3646416148230811E-2</v>
      </c>
      <c r="BE122" s="301">
        <f t="shared" si="532"/>
        <v>1.451037729467175E-2</v>
      </c>
      <c r="BF122" s="301">
        <f t="shared" si="532"/>
        <v>1.6186984318659059E-2</v>
      </c>
      <c r="BG122" s="301">
        <f t="shared" si="532"/>
        <v>2.056297127094453E-2</v>
      </c>
      <c r="BH122" s="301">
        <f t="shared" si="532"/>
        <v>2.2436713595748392E-2</v>
      </c>
      <c r="BI122" s="302">
        <f t="shared" si="532"/>
        <v>2.1004539684301715E-2</v>
      </c>
      <c r="BJ122" s="301">
        <f t="shared" si="532"/>
        <v>2.4462787806639907E-2</v>
      </c>
      <c r="BK122" s="301">
        <f t="shared" si="532"/>
        <v>5.0900385505608714E-2</v>
      </c>
      <c r="BL122" s="301">
        <f t="shared" si="532"/>
        <v>6.2614622044458779E-2</v>
      </c>
      <c r="BM122" s="303">
        <f t="shared" ref="BM122:CC122" si="533">BM94</f>
        <v>6.2614622044458779E-2</v>
      </c>
      <c r="BN122" s="303">
        <f t="shared" si="533"/>
        <v>6.2614622044458779E-2</v>
      </c>
      <c r="BO122" s="303">
        <f t="shared" si="533"/>
        <v>6.2614622044458779E-2</v>
      </c>
      <c r="BP122" s="303">
        <f t="shared" si="533"/>
        <v>6.2614622044458779E-2</v>
      </c>
      <c r="BQ122" s="303">
        <f t="shared" si="533"/>
        <v>6.2614622044458779E-2</v>
      </c>
      <c r="BR122" s="303">
        <f t="shared" si="533"/>
        <v>6.2614622044458779E-2</v>
      </c>
      <c r="BS122" s="303">
        <f t="shared" si="533"/>
        <v>6.2614622044458779E-2</v>
      </c>
      <c r="BT122" s="303">
        <f t="shared" si="533"/>
        <v>6.2614622044458779E-2</v>
      </c>
      <c r="BU122" s="303">
        <f t="shared" si="533"/>
        <v>6.2614622044458779E-2</v>
      </c>
      <c r="BV122" s="303">
        <f t="shared" si="533"/>
        <v>6.2614622044458779E-2</v>
      </c>
      <c r="BW122" s="303">
        <f t="shared" si="533"/>
        <v>6.2614622044458779E-2</v>
      </c>
      <c r="BX122" s="303">
        <f t="shared" si="533"/>
        <v>6.2614622044458779E-2</v>
      </c>
      <c r="BY122" s="303">
        <f t="shared" si="533"/>
        <v>6.2614622044458779E-2</v>
      </c>
      <c r="BZ122" s="303">
        <f t="shared" si="533"/>
        <v>6.2614622044458779E-2</v>
      </c>
      <c r="CA122" s="303">
        <f t="shared" si="533"/>
        <v>6.2614622044458779E-2</v>
      </c>
      <c r="CB122" s="303">
        <f t="shared" si="533"/>
        <v>6.2614622044458779E-2</v>
      </c>
      <c r="CC122" s="303">
        <f t="shared" si="533"/>
        <v>6.2614622044458779E-2</v>
      </c>
      <c r="CD122" s="364"/>
      <c r="CE122" s="122"/>
      <c r="CF122" s="122"/>
      <c r="CG122" s="122"/>
      <c r="CH122" s="122"/>
      <c r="CI122" s="122"/>
      <c r="CJ122" s="122"/>
      <c r="CK122" s="122"/>
      <c r="CL122" s="122"/>
      <c r="CM122" s="122"/>
      <c r="CN122" s="122"/>
      <c r="CO122" s="122"/>
      <c r="CP122" s="122"/>
      <c r="CQ122" s="122"/>
      <c r="CR122" s="122"/>
      <c r="CS122" s="122"/>
      <c r="CT122" s="122"/>
      <c r="CU122" s="122"/>
      <c r="CV122" s="122"/>
      <c r="CW122" s="122"/>
      <c r="CX122" s="122"/>
      <c r="CY122" s="122"/>
      <c r="CZ122" s="122"/>
      <c r="DA122" s="122"/>
      <c r="DB122" s="122"/>
      <c r="DC122" s="122"/>
      <c r="DD122" s="122"/>
      <c r="DE122" s="122"/>
      <c r="DF122" s="122"/>
      <c r="DG122" s="3"/>
      <c r="DH122" s="3"/>
      <c r="DI122" s="3"/>
      <c r="DJ122" s="3"/>
      <c r="DK122" s="3"/>
      <c r="DL122" s="3"/>
      <c r="DM122" s="3"/>
      <c r="DN122" s="3"/>
      <c r="DO122" s="3"/>
    </row>
    <row r="123" spans="8:119">
      <c r="AB123" s="72" t="s">
        <v>742</v>
      </c>
      <c r="AC123" s="257"/>
      <c r="AD123" s="259">
        <f>IF(AD121=TRUE,3,IF(AD122=TRUE,2,1))</f>
        <v>1</v>
      </c>
      <c r="AE123" s="260" t="str">
        <f>IF(AD123=3,"WAJONG",IF(AD123=2,"WAZ","WGA"))</f>
        <v>WGA</v>
      </c>
      <c r="AF123" s="257" t="str">
        <f>IF(AE123="WAJONG","EX ART. 61 WAJONG",IF(AE123="WAZ","EX ART. 69 WAZ","EX ART. 90 WGA"))</f>
        <v>EX ART. 90 WGA</v>
      </c>
      <c r="AG123" s="260"/>
      <c r="AH123" s="432"/>
      <c r="AI123" s="432"/>
      <c r="AJ123" s="123"/>
      <c r="AK123" s="171" t="s">
        <v>716</v>
      </c>
      <c r="AL123" s="122"/>
      <c r="AM123" s="122"/>
      <c r="AN123" s="309">
        <f t="shared" ref="AN123:BL123" si="534">AN95</f>
        <v>5.4500009839908214E-2</v>
      </c>
      <c r="AO123" s="309">
        <f t="shared" si="534"/>
        <v>4.7799991598603153E-2</v>
      </c>
      <c r="AP123" s="309">
        <f t="shared" si="534"/>
        <v>4.6599997461220122E-2</v>
      </c>
      <c r="AQ123" s="308">
        <f t="shared" si="534"/>
        <v>4.5000007490993976E-2</v>
      </c>
      <c r="AR123" s="308">
        <f t="shared" si="534"/>
        <v>3.9300011835601056E-2</v>
      </c>
      <c r="AS123" s="309">
        <f t="shared" si="534"/>
        <v>3.6156695917221038E-2</v>
      </c>
      <c r="AT123" s="309">
        <f t="shared" si="534"/>
        <v>3.8235620751875921E-2</v>
      </c>
      <c r="AU123" s="309">
        <f t="shared" si="534"/>
        <v>4.410003903757409E-2</v>
      </c>
      <c r="AV123" s="309">
        <f t="shared" si="534"/>
        <v>4.2200028760331243E-2</v>
      </c>
      <c r="AW123" s="309">
        <f t="shared" si="534"/>
        <v>3.8900033450578686E-2</v>
      </c>
      <c r="AX123" s="309">
        <f t="shared" si="534"/>
        <v>3.1000007537453245E-2</v>
      </c>
      <c r="AY123" s="309">
        <f t="shared" si="534"/>
        <v>2.7100009653499013E-2</v>
      </c>
      <c r="AZ123" s="309">
        <f t="shared" si="534"/>
        <v>2.2300050192195053E-2</v>
      </c>
      <c r="BA123" s="309">
        <f t="shared" si="534"/>
        <v>2.5299957325744638E-2</v>
      </c>
      <c r="BB123" s="309">
        <f t="shared" si="534"/>
        <v>1.5399960174683036E-2</v>
      </c>
      <c r="BC123" s="310">
        <f t="shared" si="534"/>
        <v>1.1100034333807018E-2</v>
      </c>
      <c r="BD123" s="310">
        <f t="shared" si="534"/>
        <v>7.1000003200292205E-3</v>
      </c>
      <c r="BE123" s="310">
        <f t="shared" si="534"/>
        <v>9.1000155016305317E-3</v>
      </c>
      <c r="BF123" s="310">
        <f t="shared" si="534"/>
        <v>8.6000335029261521E-3</v>
      </c>
      <c r="BG123" s="310">
        <f t="shared" si="534"/>
        <v>1.0400554570129117E-3</v>
      </c>
      <c r="BH123" s="310">
        <f t="shared" si="534"/>
        <v>-2.1600186074329786E-3</v>
      </c>
      <c r="BI123" s="311">
        <f t="shared" si="534"/>
        <v>8.7995469739587939E-4</v>
      </c>
      <c r="BJ123" s="310">
        <f t="shared" si="534"/>
        <v>2.3329968858514682E-2</v>
      </c>
      <c r="BK123" s="310">
        <f t="shared" si="534"/>
        <v>3.0590005328907655E-2</v>
      </c>
      <c r="BL123" s="310">
        <f t="shared" si="534"/>
        <v>2.6869942060977925E-2</v>
      </c>
      <c r="BM123" s="312">
        <f t="shared" ref="BM123:CC123" si="535">BM95</f>
        <v>2.6869942060977925E-2</v>
      </c>
      <c r="BN123" s="312">
        <f t="shared" si="535"/>
        <v>2.6869942060977925E-2</v>
      </c>
      <c r="BO123" s="312">
        <f t="shared" si="535"/>
        <v>2.6869942060977925E-2</v>
      </c>
      <c r="BP123" s="312">
        <f t="shared" si="535"/>
        <v>2.6869942060977925E-2</v>
      </c>
      <c r="BQ123" s="312">
        <f t="shared" si="535"/>
        <v>2.6869942060977925E-2</v>
      </c>
      <c r="BR123" s="312">
        <f t="shared" si="535"/>
        <v>2.6869942060977925E-2</v>
      </c>
      <c r="BS123" s="312">
        <f t="shared" si="535"/>
        <v>2.6869942060977925E-2</v>
      </c>
      <c r="BT123" s="312">
        <f t="shared" si="535"/>
        <v>2.6869942060977925E-2</v>
      </c>
      <c r="BU123" s="312">
        <f t="shared" si="535"/>
        <v>2.6869942060977925E-2</v>
      </c>
      <c r="BV123" s="312">
        <f t="shared" si="535"/>
        <v>2.6869942060977925E-2</v>
      </c>
      <c r="BW123" s="312">
        <f t="shared" si="535"/>
        <v>2.6869942060977925E-2</v>
      </c>
      <c r="BX123" s="312">
        <f t="shared" si="535"/>
        <v>2.6869942060977925E-2</v>
      </c>
      <c r="BY123" s="312">
        <f t="shared" si="535"/>
        <v>2.6869942060977925E-2</v>
      </c>
      <c r="BZ123" s="312">
        <f t="shared" si="535"/>
        <v>2.6869942060977925E-2</v>
      </c>
      <c r="CA123" s="312">
        <f t="shared" si="535"/>
        <v>2.6869942060977925E-2</v>
      </c>
      <c r="CB123" s="312">
        <f t="shared" si="535"/>
        <v>2.6869942060977925E-2</v>
      </c>
      <c r="CC123" s="312">
        <f t="shared" si="535"/>
        <v>2.6869942060977925E-2</v>
      </c>
      <c r="CD123" s="364"/>
      <c r="CE123" s="122"/>
      <c r="CF123" s="122"/>
      <c r="CG123" s="122"/>
      <c r="CH123" s="122"/>
      <c r="CI123" s="122"/>
      <c r="CJ123" s="122"/>
      <c r="CK123" s="122"/>
      <c r="CL123" s="122"/>
      <c r="CM123" s="122"/>
      <c r="CN123" s="122"/>
      <c r="CO123" s="122"/>
      <c r="CP123" s="122"/>
      <c r="CQ123" s="122"/>
      <c r="CR123" s="122"/>
      <c r="CS123" s="122"/>
      <c r="CT123" s="122"/>
      <c r="CU123" s="122"/>
      <c r="CV123" s="122"/>
      <c r="CW123" s="122"/>
      <c r="CX123" s="122"/>
      <c r="CY123" s="122"/>
      <c r="CZ123" s="122"/>
      <c r="DA123" s="122"/>
      <c r="DB123" s="122"/>
      <c r="DC123" s="122"/>
      <c r="DD123" s="122"/>
      <c r="DE123" s="122"/>
      <c r="DF123" s="122"/>
      <c r="DG123" s="3"/>
      <c r="DH123" s="3"/>
      <c r="DI123" s="3"/>
      <c r="DJ123" s="3"/>
      <c r="DK123" s="3"/>
      <c r="DL123" s="3"/>
      <c r="DM123" s="3"/>
      <c r="DN123" s="3"/>
      <c r="DO123" s="3"/>
    </row>
    <row r="124" spans="8:119" ht="17.399999999999999">
      <c r="AB124" s="433"/>
      <c r="AC124" s="122"/>
      <c r="AE124" s="434"/>
      <c r="AF124" s="432"/>
      <c r="AG124" s="435"/>
      <c r="AH124" s="122"/>
      <c r="AI124" s="122"/>
      <c r="AJ124" s="123"/>
      <c r="AK124" s="171" t="s">
        <v>717</v>
      </c>
      <c r="AL124" s="122"/>
      <c r="AM124" s="122"/>
      <c r="AN124" s="309">
        <f t="shared" ref="AN124:AS124" si="536">AN96</f>
        <v>0.214</v>
      </c>
      <c r="AO124" s="309">
        <f t="shared" si="536"/>
        <v>0.214</v>
      </c>
      <c r="AP124" s="309">
        <f t="shared" si="536"/>
        <v>0.214</v>
      </c>
      <c r="AQ124" s="308">
        <f t="shared" si="536"/>
        <v>0.214</v>
      </c>
      <c r="AR124" s="308">
        <f t="shared" si="536"/>
        <v>0.214</v>
      </c>
      <c r="AS124" s="309">
        <f t="shared" si="536"/>
        <v>0.214</v>
      </c>
      <c r="AT124" s="309">
        <f>AT115</f>
        <v>0.20100000000000001</v>
      </c>
      <c r="AU124" s="309">
        <f>AT124</f>
        <v>0.20100000000000001</v>
      </c>
      <c r="AV124" s="309">
        <f t="shared" ref="AV124:BL124" si="537">AU124</f>
        <v>0.20100000000000001</v>
      </c>
      <c r="AW124" s="309">
        <f t="shared" si="537"/>
        <v>0.20100000000000001</v>
      </c>
      <c r="AX124" s="309">
        <f t="shared" si="537"/>
        <v>0.20100000000000001</v>
      </c>
      <c r="AY124" s="309">
        <f t="shared" si="537"/>
        <v>0.20100000000000001</v>
      </c>
      <c r="AZ124" s="309">
        <f t="shared" si="537"/>
        <v>0.20100000000000001</v>
      </c>
      <c r="BA124" s="309">
        <f t="shared" si="537"/>
        <v>0.20100000000000001</v>
      </c>
      <c r="BB124" s="309">
        <f t="shared" si="537"/>
        <v>0.20100000000000001</v>
      </c>
      <c r="BC124" s="310">
        <f t="shared" si="537"/>
        <v>0.20100000000000001</v>
      </c>
      <c r="BD124" s="310">
        <f t="shared" si="537"/>
        <v>0.20100000000000001</v>
      </c>
      <c r="BE124" s="310">
        <f t="shared" si="537"/>
        <v>0.20100000000000001</v>
      </c>
      <c r="BF124" s="310">
        <f t="shared" si="537"/>
        <v>0.20100000000000001</v>
      </c>
      <c r="BG124" s="310">
        <f t="shared" si="537"/>
        <v>0.20100000000000001</v>
      </c>
      <c r="BH124" s="310">
        <f t="shared" si="537"/>
        <v>0.20100000000000001</v>
      </c>
      <c r="BI124" s="311">
        <f t="shared" si="537"/>
        <v>0.20100000000000001</v>
      </c>
      <c r="BJ124" s="310">
        <f t="shared" si="537"/>
        <v>0.20100000000000001</v>
      </c>
      <c r="BK124" s="310">
        <f t="shared" si="537"/>
        <v>0.20100000000000001</v>
      </c>
      <c r="BL124" s="310">
        <f t="shared" si="537"/>
        <v>0.20100000000000001</v>
      </c>
      <c r="BM124" s="312">
        <f t="shared" ref="BM124" si="538">BL124</f>
        <v>0.20100000000000001</v>
      </c>
      <c r="BN124" s="312">
        <f t="shared" ref="BN124" si="539">BM124</f>
        <v>0.20100000000000001</v>
      </c>
      <c r="BO124" s="312">
        <f t="shared" ref="BO124" si="540">BN124</f>
        <v>0.20100000000000001</v>
      </c>
      <c r="BP124" s="312">
        <f t="shared" ref="BP124" si="541">BO124</f>
        <v>0.20100000000000001</v>
      </c>
      <c r="BQ124" s="312">
        <f t="shared" ref="BQ124" si="542">BP124</f>
        <v>0.20100000000000001</v>
      </c>
      <c r="BR124" s="312">
        <f t="shared" ref="BR124" si="543">BQ124</f>
        <v>0.20100000000000001</v>
      </c>
      <c r="BS124" s="312">
        <f t="shared" ref="BS124" si="544">BR124</f>
        <v>0.20100000000000001</v>
      </c>
      <c r="BT124" s="312">
        <f t="shared" ref="BT124" si="545">BS124</f>
        <v>0.20100000000000001</v>
      </c>
      <c r="BU124" s="312">
        <f t="shared" ref="BU124" si="546">BT124</f>
        <v>0.20100000000000001</v>
      </c>
      <c r="BV124" s="312">
        <f t="shared" ref="BV124" si="547">BU124</f>
        <v>0.20100000000000001</v>
      </c>
      <c r="BW124" s="312">
        <f t="shared" ref="BW124" si="548">BV124</f>
        <v>0.20100000000000001</v>
      </c>
      <c r="BX124" s="312">
        <f t="shared" ref="BX124" si="549">BW124</f>
        <v>0.20100000000000001</v>
      </c>
      <c r="BY124" s="312">
        <f t="shared" ref="BY124" si="550">BX124</f>
        <v>0.20100000000000001</v>
      </c>
      <c r="BZ124" s="312">
        <f t="shared" ref="BZ124" si="551">BY124</f>
        <v>0.20100000000000001</v>
      </c>
      <c r="CA124" s="312">
        <f t="shared" ref="CA124" si="552">BZ124</f>
        <v>0.20100000000000001</v>
      </c>
      <c r="CB124" s="312">
        <f t="shared" ref="CB124" si="553">CA124</f>
        <v>0.20100000000000001</v>
      </c>
      <c r="CC124" s="312">
        <f t="shared" ref="CC124" si="554">CB124</f>
        <v>0.20100000000000001</v>
      </c>
      <c r="CD124" s="364"/>
      <c r="CE124" s="122"/>
      <c r="CF124" s="122"/>
      <c r="CG124" s="122"/>
      <c r="CH124" s="122"/>
      <c r="CI124" s="122"/>
      <c r="CJ124" s="122"/>
      <c r="CK124" s="122"/>
      <c r="CL124" s="122"/>
      <c r="CM124" s="122"/>
      <c r="CN124" s="122"/>
      <c r="CO124" s="122"/>
      <c r="CP124" s="122"/>
      <c r="CQ124" s="122"/>
      <c r="CR124" s="122"/>
      <c r="CS124" s="122"/>
      <c r="CT124" s="122"/>
      <c r="CU124" s="122"/>
      <c r="CV124" s="122"/>
      <c r="CW124" s="122"/>
      <c r="CX124" s="122"/>
      <c r="CY124" s="122"/>
      <c r="CZ124" s="122"/>
      <c r="DA124" s="122"/>
      <c r="DB124" s="122"/>
      <c r="DC124" s="122"/>
      <c r="DD124" s="122"/>
      <c r="DE124" s="122"/>
      <c r="DF124" s="122"/>
      <c r="DG124" s="3"/>
      <c r="DH124" s="3"/>
      <c r="DI124" s="3"/>
      <c r="DJ124" s="3"/>
      <c r="DK124" s="3"/>
      <c r="DL124" s="3"/>
      <c r="DM124" s="3"/>
      <c r="DN124" s="3"/>
      <c r="DO124" s="3"/>
    </row>
    <row r="125" spans="8:119" ht="15.6">
      <c r="AB125" s="239" t="s">
        <v>798</v>
      </c>
      <c r="AC125" s="156"/>
      <c r="AD125" s="156"/>
      <c r="AE125" s="436"/>
      <c r="AF125" s="156"/>
      <c r="AG125" s="255"/>
      <c r="AH125" s="122"/>
      <c r="AI125" s="122"/>
      <c r="AJ125" s="123"/>
      <c r="AK125" s="171" t="s">
        <v>718</v>
      </c>
      <c r="AL125" s="122"/>
      <c r="AM125" s="122"/>
      <c r="AN125" s="309">
        <f t="shared" ref="AN125:BL125" si="555">AN97</f>
        <v>0</v>
      </c>
      <c r="AO125" s="309">
        <f t="shared" si="555"/>
        <v>0</v>
      </c>
      <c r="AP125" s="309">
        <f t="shared" si="555"/>
        <v>0</v>
      </c>
      <c r="AQ125" s="308">
        <f t="shared" si="555"/>
        <v>0</v>
      </c>
      <c r="AR125" s="308">
        <f t="shared" si="555"/>
        <v>0</v>
      </c>
      <c r="AS125" s="309">
        <f t="shared" si="555"/>
        <v>0</v>
      </c>
      <c r="AT125" s="309">
        <f t="shared" si="555"/>
        <v>0</v>
      </c>
      <c r="AU125" s="309">
        <f t="shared" si="555"/>
        <v>0</v>
      </c>
      <c r="AV125" s="309">
        <f t="shared" si="555"/>
        <v>0</v>
      </c>
      <c r="AW125" s="309">
        <f t="shared" si="555"/>
        <v>0</v>
      </c>
      <c r="AX125" s="309">
        <f t="shared" si="555"/>
        <v>0</v>
      </c>
      <c r="AY125" s="309">
        <f t="shared" si="555"/>
        <v>0</v>
      </c>
      <c r="AZ125" s="309">
        <f t="shared" si="555"/>
        <v>0</v>
      </c>
      <c r="BA125" s="309">
        <f t="shared" si="555"/>
        <v>0</v>
      </c>
      <c r="BB125" s="309">
        <f t="shared" si="555"/>
        <v>0</v>
      </c>
      <c r="BC125" s="310">
        <f t="shared" si="555"/>
        <v>0</v>
      </c>
      <c r="BD125" s="310">
        <f t="shared" si="555"/>
        <v>0</v>
      </c>
      <c r="BE125" s="310">
        <f t="shared" si="555"/>
        <v>0</v>
      </c>
      <c r="BF125" s="310">
        <f t="shared" si="555"/>
        <v>0</v>
      </c>
      <c r="BG125" s="310">
        <f t="shared" si="555"/>
        <v>0</v>
      </c>
      <c r="BH125" s="310">
        <f t="shared" si="555"/>
        <v>0</v>
      </c>
      <c r="BI125" s="311">
        <f t="shared" si="555"/>
        <v>0</v>
      </c>
      <c r="BJ125" s="310">
        <f t="shared" si="555"/>
        <v>0</v>
      </c>
      <c r="BK125" s="310">
        <f t="shared" si="555"/>
        <v>0</v>
      </c>
      <c r="BL125" s="310">
        <f t="shared" si="555"/>
        <v>0</v>
      </c>
      <c r="BM125" s="312">
        <f t="shared" ref="BM125:CC125" si="556">BM97</f>
        <v>0</v>
      </c>
      <c r="BN125" s="312">
        <f t="shared" si="556"/>
        <v>0</v>
      </c>
      <c r="BO125" s="312">
        <f t="shared" si="556"/>
        <v>0</v>
      </c>
      <c r="BP125" s="312">
        <f t="shared" si="556"/>
        <v>0</v>
      </c>
      <c r="BQ125" s="312">
        <f t="shared" si="556"/>
        <v>0</v>
      </c>
      <c r="BR125" s="312">
        <f t="shared" si="556"/>
        <v>0</v>
      </c>
      <c r="BS125" s="312">
        <f t="shared" si="556"/>
        <v>0</v>
      </c>
      <c r="BT125" s="312">
        <f t="shared" si="556"/>
        <v>0</v>
      </c>
      <c r="BU125" s="312">
        <f t="shared" si="556"/>
        <v>0</v>
      </c>
      <c r="BV125" s="312">
        <f t="shared" si="556"/>
        <v>0</v>
      </c>
      <c r="BW125" s="312">
        <f t="shared" si="556"/>
        <v>0</v>
      </c>
      <c r="BX125" s="312">
        <f t="shared" si="556"/>
        <v>0</v>
      </c>
      <c r="BY125" s="312">
        <f t="shared" si="556"/>
        <v>0</v>
      </c>
      <c r="BZ125" s="312">
        <f t="shared" si="556"/>
        <v>0</v>
      </c>
      <c r="CA125" s="312">
        <f t="shared" si="556"/>
        <v>0</v>
      </c>
      <c r="CB125" s="312">
        <f t="shared" si="556"/>
        <v>0</v>
      </c>
      <c r="CC125" s="312">
        <f t="shared" si="556"/>
        <v>0</v>
      </c>
      <c r="CD125" s="364"/>
      <c r="CE125" s="122"/>
      <c r="CF125" s="122"/>
      <c r="CG125" s="122"/>
      <c r="CH125" s="122"/>
      <c r="CI125" s="122"/>
      <c r="CJ125" s="122"/>
      <c r="CK125" s="122"/>
      <c r="CL125" s="122"/>
      <c r="CM125" s="122"/>
      <c r="CN125" s="122"/>
      <c r="CO125" s="122"/>
      <c r="CP125" s="122"/>
      <c r="CQ125" s="122"/>
      <c r="CR125" s="122"/>
      <c r="CS125" s="122"/>
      <c r="CT125" s="122"/>
      <c r="CU125" s="122"/>
      <c r="CV125" s="122"/>
      <c r="CW125" s="122"/>
      <c r="CX125" s="122"/>
      <c r="CY125" s="122"/>
      <c r="CZ125" s="122"/>
      <c r="DA125" s="122"/>
      <c r="DB125" s="122"/>
      <c r="DC125" s="122"/>
      <c r="DD125" s="122"/>
      <c r="DE125" s="122"/>
      <c r="DF125" s="122"/>
      <c r="DG125" s="3"/>
      <c r="DH125" s="3"/>
      <c r="DI125" s="3"/>
      <c r="DJ125" s="3"/>
      <c r="DK125" s="3"/>
      <c r="DL125" s="3"/>
      <c r="DM125" s="3"/>
      <c r="DN125" s="3"/>
      <c r="DO125" s="3"/>
    </row>
    <row r="126" spans="8:119">
      <c r="AB126" s="437" t="s">
        <v>761</v>
      </c>
      <c r="AC126" s="437">
        <v>2.2037100000000001</v>
      </c>
      <c r="AD126" s="122"/>
      <c r="AE126" s="122"/>
      <c r="AF126" s="122"/>
      <c r="AG126" s="342"/>
      <c r="AH126" s="122"/>
      <c r="AI126" s="122"/>
      <c r="AJ126" s="123"/>
      <c r="AK126" s="171" t="s">
        <v>719</v>
      </c>
      <c r="AL126" s="122"/>
      <c r="AM126" s="122"/>
      <c r="AN126" s="338">
        <f t="shared" ref="AN126:BL126" si="557">AN117</f>
        <v>0.21</v>
      </c>
      <c r="AO126" s="308">
        <f t="shared" si="557"/>
        <v>0.21</v>
      </c>
      <c r="AP126" s="308">
        <f t="shared" si="557"/>
        <v>0.21</v>
      </c>
      <c r="AQ126" s="308">
        <f t="shared" si="557"/>
        <v>0.21</v>
      </c>
      <c r="AR126" s="308">
        <f t="shared" si="557"/>
        <v>0.21</v>
      </c>
      <c r="AS126" s="309">
        <f t="shared" si="557"/>
        <v>0.21</v>
      </c>
      <c r="AT126" s="309">
        <f t="shared" si="557"/>
        <v>0.17</v>
      </c>
      <c r="AU126" s="309">
        <f t="shared" si="557"/>
        <v>0.17</v>
      </c>
      <c r="AV126" s="309">
        <f t="shared" si="557"/>
        <v>0.17</v>
      </c>
      <c r="AW126" s="309">
        <f t="shared" si="557"/>
        <v>0.17</v>
      </c>
      <c r="AX126" s="309">
        <f t="shared" si="557"/>
        <v>0.17</v>
      </c>
      <c r="AY126" s="309">
        <f t="shared" si="557"/>
        <v>0.17</v>
      </c>
      <c r="AZ126" s="309">
        <f t="shared" si="557"/>
        <v>0.17</v>
      </c>
      <c r="BA126" s="309">
        <f t="shared" si="557"/>
        <v>0.17</v>
      </c>
      <c r="BB126" s="309">
        <f t="shared" si="557"/>
        <v>0.17</v>
      </c>
      <c r="BC126" s="310">
        <f t="shared" si="557"/>
        <v>0.17</v>
      </c>
      <c r="BD126" s="310">
        <f t="shared" si="557"/>
        <v>0.17</v>
      </c>
      <c r="BE126" s="310">
        <f t="shared" si="557"/>
        <v>0.17</v>
      </c>
      <c r="BF126" s="310">
        <f t="shared" si="557"/>
        <v>0.17</v>
      </c>
      <c r="BG126" s="310">
        <f t="shared" si="557"/>
        <v>0.17</v>
      </c>
      <c r="BH126" s="310">
        <f t="shared" si="557"/>
        <v>0.17</v>
      </c>
      <c r="BI126" s="311">
        <f t="shared" si="557"/>
        <v>0.17</v>
      </c>
      <c r="BJ126" s="310">
        <f t="shared" si="557"/>
        <v>0.17</v>
      </c>
      <c r="BK126" s="310">
        <f t="shared" si="557"/>
        <v>0.17</v>
      </c>
      <c r="BL126" s="310">
        <f t="shared" si="557"/>
        <v>0.17</v>
      </c>
      <c r="BM126" s="312">
        <f t="shared" ref="BM126:CC126" si="558">BM117</f>
        <v>0.17</v>
      </c>
      <c r="BN126" s="312">
        <f t="shared" si="558"/>
        <v>0.17</v>
      </c>
      <c r="BO126" s="312">
        <f t="shared" si="558"/>
        <v>0.17</v>
      </c>
      <c r="BP126" s="312">
        <f t="shared" si="558"/>
        <v>0.17</v>
      </c>
      <c r="BQ126" s="312">
        <f t="shared" si="558"/>
        <v>0.17</v>
      </c>
      <c r="BR126" s="312">
        <f t="shared" si="558"/>
        <v>0.17</v>
      </c>
      <c r="BS126" s="312">
        <f t="shared" si="558"/>
        <v>0.17</v>
      </c>
      <c r="BT126" s="312">
        <f t="shared" si="558"/>
        <v>0.17</v>
      </c>
      <c r="BU126" s="312">
        <f t="shared" si="558"/>
        <v>0.17</v>
      </c>
      <c r="BV126" s="312">
        <f t="shared" si="558"/>
        <v>0.17</v>
      </c>
      <c r="BW126" s="312">
        <f t="shared" si="558"/>
        <v>0.17</v>
      </c>
      <c r="BX126" s="312">
        <f t="shared" si="558"/>
        <v>0.17</v>
      </c>
      <c r="BY126" s="312">
        <f t="shared" si="558"/>
        <v>0.17</v>
      </c>
      <c r="BZ126" s="312">
        <f t="shared" si="558"/>
        <v>0.17</v>
      </c>
      <c r="CA126" s="312">
        <f t="shared" si="558"/>
        <v>0.17</v>
      </c>
      <c r="CB126" s="312">
        <f t="shared" si="558"/>
        <v>0.17</v>
      </c>
      <c r="CC126" s="312">
        <f t="shared" si="558"/>
        <v>0.17</v>
      </c>
      <c r="CD126" s="364"/>
      <c r="CE126" s="122"/>
      <c r="CF126" s="122"/>
      <c r="CG126" s="122"/>
      <c r="CH126" s="122"/>
      <c r="CI126" s="122"/>
      <c r="CJ126" s="122"/>
      <c r="CK126" s="122"/>
      <c r="CL126" s="122"/>
      <c r="CM126" s="122"/>
      <c r="CN126" s="122"/>
      <c r="CO126" s="122"/>
      <c r="CP126" s="122"/>
      <c r="CQ126" s="122"/>
      <c r="CR126" s="122"/>
      <c r="CS126" s="122"/>
      <c r="CT126" s="122"/>
      <c r="CU126" s="122"/>
      <c r="CV126" s="122"/>
      <c r="CW126" s="122"/>
      <c r="CX126" s="122"/>
      <c r="CY126" s="122"/>
      <c r="CZ126" s="122"/>
      <c r="DA126" s="122"/>
      <c r="DB126" s="122"/>
      <c r="DC126" s="122"/>
      <c r="DD126" s="122"/>
      <c r="DE126" s="122"/>
      <c r="DF126" s="122"/>
      <c r="DG126" s="3"/>
      <c r="DH126" s="3"/>
      <c r="DI126" s="3"/>
      <c r="DJ126" s="3"/>
      <c r="DK126" s="3"/>
      <c r="DL126" s="3"/>
      <c r="DM126" s="3"/>
      <c r="DN126" s="3"/>
      <c r="DO126" s="3"/>
    </row>
    <row r="127" spans="8:119">
      <c r="AB127" s="123"/>
      <c r="AC127" s="122"/>
      <c r="AD127" s="122"/>
      <c r="AE127" s="122"/>
      <c r="AF127" s="122"/>
      <c r="AG127" s="342"/>
      <c r="AH127" s="122"/>
      <c r="AI127" s="122"/>
      <c r="AJ127" s="123"/>
      <c r="AK127" s="171" t="s">
        <v>720</v>
      </c>
      <c r="AL127" s="122"/>
      <c r="AM127" s="122"/>
      <c r="AN127" s="366">
        <f t="shared" ref="AN127:BL127" si="559">AN99</f>
        <v>0.02</v>
      </c>
      <c r="AO127" s="366">
        <f t="shared" si="559"/>
        <v>0.02</v>
      </c>
      <c r="AP127" s="366">
        <f t="shared" si="559"/>
        <v>0.02</v>
      </c>
      <c r="AQ127" s="318">
        <f t="shared" si="559"/>
        <v>0.02</v>
      </c>
      <c r="AR127" s="318">
        <f t="shared" si="559"/>
        <v>0.02</v>
      </c>
      <c r="AS127" s="319">
        <f t="shared" si="559"/>
        <v>0.02</v>
      </c>
      <c r="AT127" s="319">
        <f t="shared" si="559"/>
        <v>0.02</v>
      </c>
      <c r="AU127" s="319">
        <f t="shared" si="559"/>
        <v>0.02</v>
      </c>
      <c r="AV127" s="319">
        <f t="shared" si="559"/>
        <v>0.02</v>
      </c>
      <c r="AW127" s="319">
        <f t="shared" si="559"/>
        <v>0.02</v>
      </c>
      <c r="AX127" s="319">
        <f t="shared" si="559"/>
        <v>0.02</v>
      </c>
      <c r="AY127" s="319">
        <f t="shared" si="559"/>
        <v>0.02</v>
      </c>
      <c r="AZ127" s="319">
        <f t="shared" si="559"/>
        <v>0.02</v>
      </c>
      <c r="BA127" s="319">
        <f t="shared" si="559"/>
        <v>0.02</v>
      </c>
      <c r="BB127" s="319">
        <f t="shared" si="559"/>
        <v>0.02</v>
      </c>
      <c r="BC127" s="320">
        <f t="shared" si="559"/>
        <v>0.02</v>
      </c>
      <c r="BD127" s="320">
        <f t="shared" si="559"/>
        <v>0.02</v>
      </c>
      <c r="BE127" s="320">
        <f t="shared" si="559"/>
        <v>0.02</v>
      </c>
      <c r="BF127" s="320">
        <f t="shared" si="559"/>
        <v>0.02</v>
      </c>
      <c r="BG127" s="320">
        <f t="shared" si="559"/>
        <v>0.02</v>
      </c>
      <c r="BH127" s="320">
        <f t="shared" si="559"/>
        <v>0.02</v>
      </c>
      <c r="BI127" s="321">
        <f t="shared" si="559"/>
        <v>0.02</v>
      </c>
      <c r="BJ127" s="320">
        <f t="shared" si="559"/>
        <v>0.02</v>
      </c>
      <c r="BK127" s="320">
        <f t="shared" si="559"/>
        <v>0.02</v>
      </c>
      <c r="BL127" s="320">
        <f t="shared" si="559"/>
        <v>0.02</v>
      </c>
      <c r="BM127" s="322">
        <f t="shared" ref="BM127:CC127" si="560">BM99</f>
        <v>0.02</v>
      </c>
      <c r="BN127" s="322">
        <f t="shared" si="560"/>
        <v>0.02</v>
      </c>
      <c r="BO127" s="322">
        <f t="shared" si="560"/>
        <v>0.02</v>
      </c>
      <c r="BP127" s="322">
        <f t="shared" si="560"/>
        <v>0.02</v>
      </c>
      <c r="BQ127" s="322">
        <f t="shared" si="560"/>
        <v>0.02</v>
      </c>
      <c r="BR127" s="322">
        <f t="shared" si="560"/>
        <v>0.02</v>
      </c>
      <c r="BS127" s="322">
        <f t="shared" si="560"/>
        <v>0.02</v>
      </c>
      <c r="BT127" s="322">
        <f t="shared" si="560"/>
        <v>0.02</v>
      </c>
      <c r="BU127" s="322">
        <f t="shared" si="560"/>
        <v>0.02</v>
      </c>
      <c r="BV127" s="322">
        <f t="shared" si="560"/>
        <v>0.02</v>
      </c>
      <c r="BW127" s="322">
        <f t="shared" si="560"/>
        <v>0.02</v>
      </c>
      <c r="BX127" s="322">
        <f t="shared" si="560"/>
        <v>0.02</v>
      </c>
      <c r="BY127" s="322">
        <f t="shared" si="560"/>
        <v>0.02</v>
      </c>
      <c r="BZ127" s="322">
        <f t="shared" si="560"/>
        <v>0.02</v>
      </c>
      <c r="CA127" s="322">
        <f t="shared" si="560"/>
        <v>0.02</v>
      </c>
      <c r="CB127" s="322">
        <f t="shared" si="560"/>
        <v>0.02</v>
      </c>
      <c r="CC127" s="322">
        <f t="shared" si="560"/>
        <v>0.02</v>
      </c>
      <c r="CD127" s="364"/>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122"/>
      <c r="DG127" s="3"/>
      <c r="DH127" s="3"/>
      <c r="DI127" s="3"/>
      <c r="DJ127" s="3"/>
      <c r="DK127" s="3"/>
      <c r="DL127" s="3"/>
      <c r="DM127" s="3"/>
      <c r="DN127" s="3"/>
      <c r="DO127" s="3"/>
    </row>
    <row r="128" spans="8:119">
      <c r="AB128" s="155"/>
      <c r="AC128" s="156"/>
      <c r="AD128" s="438"/>
      <c r="AE128" s="439"/>
      <c r="AF128" s="156"/>
      <c r="AG128" s="440"/>
      <c r="AH128" s="122"/>
      <c r="AI128" s="122"/>
      <c r="AJ128" s="123"/>
      <c r="AK128" s="171"/>
      <c r="AL128" s="122"/>
      <c r="AM128" s="122"/>
      <c r="AN128" s="122"/>
      <c r="AO128" s="293"/>
      <c r="AP128" s="148"/>
      <c r="AQ128" s="148"/>
      <c r="AR128" s="148"/>
      <c r="BC128" s="121"/>
      <c r="BD128" s="121"/>
      <c r="BG128" s="121"/>
      <c r="BH128" s="121"/>
      <c r="BI128" s="294"/>
      <c r="BJ128" s="121"/>
      <c r="BK128" s="121"/>
      <c r="BL128" s="121"/>
      <c r="BM128" s="295"/>
      <c r="BN128" s="295"/>
      <c r="BO128" s="295"/>
      <c r="BP128" s="295"/>
      <c r="BQ128" s="295"/>
      <c r="BR128" s="295"/>
      <c r="BS128" s="295"/>
      <c r="BT128" s="295"/>
      <c r="BU128" s="295"/>
      <c r="BV128" s="295"/>
      <c r="BW128" s="295"/>
      <c r="BX128" s="295"/>
      <c r="BY128" s="295"/>
      <c r="BZ128" s="295"/>
      <c r="CA128" s="295"/>
      <c r="CB128" s="295"/>
      <c r="CC128" s="295"/>
      <c r="CD128" s="364"/>
      <c r="CE128" s="122"/>
      <c r="CF128" s="122"/>
      <c r="CG128" s="122"/>
      <c r="CH128" s="122"/>
      <c r="CI128" s="122"/>
      <c r="CJ128" s="122"/>
      <c r="CK128" s="122"/>
      <c r="CL128" s="122"/>
      <c r="CM128" s="122"/>
      <c r="CN128" s="122"/>
      <c r="CO128" s="122"/>
      <c r="CP128" s="122"/>
      <c r="CQ128" s="122"/>
      <c r="CR128" s="122"/>
      <c r="CS128" s="122"/>
      <c r="CT128" s="122"/>
      <c r="CU128" s="122"/>
      <c r="CV128" s="122"/>
      <c r="CW128" s="122"/>
      <c r="CX128" s="122"/>
      <c r="CY128" s="122"/>
      <c r="CZ128" s="122"/>
      <c r="DA128" s="122"/>
      <c r="DB128" s="122"/>
      <c r="DC128" s="122"/>
      <c r="DD128" s="122"/>
      <c r="DE128" s="122"/>
      <c r="DF128" s="122"/>
      <c r="DG128" s="3"/>
      <c r="DH128" s="3"/>
      <c r="DI128" s="3"/>
      <c r="DJ128" s="3"/>
      <c r="DK128" s="3"/>
      <c r="DL128" s="3"/>
      <c r="DM128" s="3"/>
      <c r="DN128" s="3"/>
      <c r="DO128" s="3"/>
    </row>
    <row r="129" spans="28:119">
      <c r="AB129" s="187" t="s">
        <v>809</v>
      </c>
      <c r="AC129" s="122"/>
      <c r="AD129" s="328"/>
      <c r="AE129" s="122"/>
      <c r="AF129" s="122"/>
      <c r="AG129" s="342"/>
      <c r="AH129" s="441"/>
      <c r="AI129" s="441"/>
      <c r="AJ129" s="123"/>
      <c r="AK129" s="171"/>
      <c r="AL129" s="122"/>
      <c r="AM129" s="122"/>
      <c r="AN129" s="122">
        <v>2001</v>
      </c>
      <c r="AO129" s="329">
        <f t="shared" ref="AO129:BL129" si="561">AN129+1</f>
        <v>2002</v>
      </c>
      <c r="AP129" s="148">
        <f t="shared" si="561"/>
        <v>2003</v>
      </c>
      <c r="AQ129" s="148">
        <f t="shared" si="561"/>
        <v>2004</v>
      </c>
      <c r="AR129" s="148">
        <f t="shared" si="561"/>
        <v>2005</v>
      </c>
      <c r="AS129" s="3">
        <f t="shared" si="561"/>
        <v>2006</v>
      </c>
      <c r="AT129" s="3">
        <f t="shared" si="561"/>
        <v>2007</v>
      </c>
      <c r="AU129" s="3">
        <f t="shared" si="561"/>
        <v>2008</v>
      </c>
      <c r="AV129" s="3">
        <f t="shared" si="561"/>
        <v>2009</v>
      </c>
      <c r="AW129" s="3">
        <f t="shared" si="561"/>
        <v>2010</v>
      </c>
      <c r="AX129" s="3">
        <f t="shared" si="561"/>
        <v>2011</v>
      </c>
      <c r="AY129" s="3">
        <f t="shared" si="561"/>
        <v>2012</v>
      </c>
      <c r="AZ129" s="3">
        <f t="shared" si="561"/>
        <v>2013</v>
      </c>
      <c r="BA129" s="3">
        <f t="shared" si="561"/>
        <v>2014</v>
      </c>
      <c r="BB129" s="3">
        <f t="shared" si="561"/>
        <v>2015</v>
      </c>
      <c r="BC129" s="121">
        <f t="shared" si="561"/>
        <v>2016</v>
      </c>
      <c r="BD129" s="121">
        <f t="shared" si="561"/>
        <v>2017</v>
      </c>
      <c r="BE129" s="121">
        <f t="shared" si="561"/>
        <v>2018</v>
      </c>
      <c r="BF129" s="121">
        <f t="shared" si="561"/>
        <v>2019</v>
      </c>
      <c r="BG129" s="121">
        <f t="shared" si="561"/>
        <v>2020</v>
      </c>
      <c r="BH129" s="121">
        <f t="shared" si="561"/>
        <v>2021</v>
      </c>
      <c r="BI129" s="294">
        <f t="shared" si="561"/>
        <v>2022</v>
      </c>
      <c r="BJ129" s="121">
        <f t="shared" si="561"/>
        <v>2023</v>
      </c>
      <c r="BK129" s="121">
        <f t="shared" si="561"/>
        <v>2024</v>
      </c>
      <c r="BL129" s="121">
        <f t="shared" si="561"/>
        <v>2025</v>
      </c>
      <c r="BM129" s="295">
        <f t="shared" ref="BM129" si="562">BL129+1</f>
        <v>2026</v>
      </c>
      <c r="BN129" s="295">
        <f t="shared" ref="BN129" si="563">BM129+1</f>
        <v>2027</v>
      </c>
      <c r="BO129" s="295">
        <f t="shared" ref="BO129" si="564">BN129+1</f>
        <v>2028</v>
      </c>
      <c r="BP129" s="295">
        <f t="shared" ref="BP129" si="565">BO129+1</f>
        <v>2029</v>
      </c>
      <c r="BQ129" s="295">
        <f t="shared" ref="BQ129" si="566">BP129+1</f>
        <v>2030</v>
      </c>
      <c r="BR129" s="295">
        <f t="shared" ref="BR129" si="567">BQ129+1</f>
        <v>2031</v>
      </c>
      <c r="BS129" s="295">
        <f t="shared" ref="BS129" si="568">BR129+1</f>
        <v>2032</v>
      </c>
      <c r="BT129" s="295">
        <f t="shared" ref="BT129" si="569">BS129+1</f>
        <v>2033</v>
      </c>
      <c r="BU129" s="295">
        <f t="shared" ref="BU129" si="570">BT129+1</f>
        <v>2034</v>
      </c>
      <c r="BV129" s="295">
        <f t="shared" ref="BV129" si="571">BU129+1</f>
        <v>2035</v>
      </c>
      <c r="BW129" s="295">
        <f t="shared" ref="BW129" si="572">BV129+1</f>
        <v>2036</v>
      </c>
      <c r="BX129" s="295">
        <f t="shared" ref="BX129" si="573">BW129+1</f>
        <v>2037</v>
      </c>
      <c r="BY129" s="295">
        <f t="shared" ref="BY129" si="574">BX129+1</f>
        <v>2038</v>
      </c>
      <c r="BZ129" s="295">
        <f t="shared" ref="BZ129" si="575">BY129+1</f>
        <v>2039</v>
      </c>
      <c r="CA129" s="295">
        <f t="shared" ref="CA129" si="576">BZ129+1</f>
        <v>2040</v>
      </c>
      <c r="CB129" s="295">
        <f t="shared" ref="CB129" si="577">CA129+1</f>
        <v>2041</v>
      </c>
      <c r="CC129" s="295">
        <f t="shared" ref="CC129" si="578">CB129+1</f>
        <v>2042</v>
      </c>
      <c r="CD129" s="364"/>
      <c r="CE129" s="122"/>
      <c r="CF129" s="122"/>
      <c r="CG129" s="122"/>
      <c r="CH129" s="122"/>
      <c r="CI129" s="122"/>
      <c r="CJ129" s="122"/>
      <c r="CK129" s="122"/>
      <c r="CL129" s="122"/>
      <c r="CM129" s="122"/>
      <c r="CN129" s="122"/>
      <c r="CO129" s="122"/>
      <c r="CP129" s="122"/>
      <c r="CQ129" s="122"/>
      <c r="CR129" s="122"/>
      <c r="CS129" s="122"/>
      <c r="CT129" s="122"/>
      <c r="CU129" s="122"/>
      <c r="CV129" s="122"/>
      <c r="CW129" s="122"/>
      <c r="CX129" s="122"/>
      <c r="CY129" s="122"/>
      <c r="CZ129" s="122"/>
      <c r="DA129" s="122"/>
      <c r="DB129" s="122"/>
      <c r="DC129" s="122"/>
      <c r="DD129" s="122"/>
      <c r="DE129" s="122"/>
      <c r="DF129" s="122"/>
      <c r="DG129" s="3"/>
      <c r="DH129" s="3"/>
      <c r="DI129" s="3"/>
      <c r="DJ129" s="3"/>
      <c r="DK129" s="3"/>
      <c r="DL129" s="3"/>
      <c r="DM129" s="3"/>
      <c r="DN129" s="3"/>
      <c r="DO129" s="3"/>
    </row>
    <row r="130" spans="28:119">
      <c r="AB130" s="123"/>
      <c r="AC130" s="122"/>
      <c r="AD130" s="122"/>
      <c r="AE130" s="341"/>
      <c r="AF130" s="122"/>
      <c r="AG130" s="342"/>
      <c r="AH130" s="122"/>
      <c r="AI130" s="122"/>
      <c r="AJ130" s="123"/>
      <c r="AK130" s="171"/>
      <c r="AL130" s="122"/>
      <c r="AM130" s="122"/>
      <c r="AN130" s="122" t="s">
        <v>722</v>
      </c>
      <c r="AO130" s="293" t="s">
        <v>722</v>
      </c>
      <c r="AP130" s="148" t="s">
        <v>722</v>
      </c>
      <c r="AQ130" s="148" t="s">
        <v>722</v>
      </c>
      <c r="AR130" s="148" t="s">
        <v>722</v>
      </c>
      <c r="AS130" s="3" t="s">
        <v>722</v>
      </c>
      <c r="AT130" s="3" t="s">
        <v>722</v>
      </c>
      <c r="AU130" s="3" t="s">
        <v>722</v>
      </c>
      <c r="AV130" s="3" t="s">
        <v>722</v>
      </c>
      <c r="AW130" s="3" t="s">
        <v>722</v>
      </c>
      <c r="AX130" s="3" t="s">
        <v>722</v>
      </c>
      <c r="AY130" s="3" t="s">
        <v>722</v>
      </c>
      <c r="AZ130" s="3" t="s">
        <v>722</v>
      </c>
      <c r="BA130" s="3" t="s">
        <v>722</v>
      </c>
      <c r="BB130" s="3" t="s">
        <v>722</v>
      </c>
      <c r="BC130" s="121" t="s">
        <v>722</v>
      </c>
      <c r="BD130" s="121" t="s">
        <v>722</v>
      </c>
      <c r="BE130" s="121" t="s">
        <v>722</v>
      </c>
      <c r="BF130" s="121" t="s">
        <v>722</v>
      </c>
      <c r="BG130" s="121" t="s">
        <v>722</v>
      </c>
      <c r="BH130" s="121" t="s">
        <v>722</v>
      </c>
      <c r="BI130" s="294" t="s">
        <v>722</v>
      </c>
      <c r="BJ130" s="121" t="s">
        <v>722</v>
      </c>
      <c r="BK130" s="121" t="s">
        <v>722</v>
      </c>
      <c r="BL130" s="121" t="s">
        <v>722</v>
      </c>
      <c r="BM130" s="295" t="s">
        <v>722</v>
      </c>
      <c r="BN130" s="295" t="s">
        <v>722</v>
      </c>
      <c r="BO130" s="295" t="s">
        <v>722</v>
      </c>
      <c r="BP130" s="295" t="s">
        <v>722</v>
      </c>
      <c r="BQ130" s="295" t="s">
        <v>722</v>
      </c>
      <c r="BR130" s="295" t="s">
        <v>722</v>
      </c>
      <c r="BS130" s="295" t="s">
        <v>722</v>
      </c>
      <c r="BT130" s="295" t="s">
        <v>722</v>
      </c>
      <c r="BU130" s="295" t="s">
        <v>722</v>
      </c>
      <c r="BV130" s="295" t="s">
        <v>722</v>
      </c>
      <c r="BW130" s="295" t="s">
        <v>722</v>
      </c>
      <c r="BX130" s="295" t="s">
        <v>722</v>
      </c>
      <c r="BY130" s="295" t="s">
        <v>722</v>
      </c>
      <c r="BZ130" s="295" t="s">
        <v>722</v>
      </c>
      <c r="CA130" s="295" t="s">
        <v>722</v>
      </c>
      <c r="CB130" s="295" t="s">
        <v>722</v>
      </c>
      <c r="CC130" s="295" t="s">
        <v>722</v>
      </c>
      <c r="CD130" s="364"/>
      <c r="CE130" s="122"/>
      <c r="CF130" s="122"/>
      <c r="CG130" s="122"/>
      <c r="CH130" s="122"/>
      <c r="CI130" s="122"/>
      <c r="CJ130" s="122"/>
      <c r="CK130" s="122"/>
      <c r="CL130" s="122"/>
      <c r="CM130" s="122"/>
      <c r="CN130" s="122"/>
      <c r="CO130" s="122"/>
      <c r="CP130" s="122"/>
      <c r="CQ130" s="122"/>
      <c r="CR130" s="122"/>
      <c r="CS130" s="122"/>
      <c r="CT130" s="122"/>
      <c r="CU130" s="122"/>
      <c r="CV130" s="122"/>
      <c r="CW130" s="122"/>
      <c r="CX130" s="122"/>
      <c r="CY130" s="122"/>
      <c r="CZ130" s="122"/>
      <c r="DA130" s="122"/>
      <c r="DB130" s="122"/>
      <c r="DC130" s="122"/>
      <c r="DD130" s="122"/>
      <c r="DE130" s="122"/>
      <c r="DF130" s="122"/>
      <c r="DG130" s="3"/>
      <c r="DH130" s="3"/>
      <c r="DI130" s="3"/>
      <c r="DJ130" s="3"/>
      <c r="DK130" s="3"/>
      <c r="DL130" s="3"/>
      <c r="DM130" s="3"/>
      <c r="DN130" s="3"/>
      <c r="DO130" s="3"/>
    </row>
    <row r="131" spans="28:119">
      <c r="AB131" s="123"/>
      <c r="AC131" s="122"/>
      <c r="AD131" s="152"/>
      <c r="AE131" s="341"/>
      <c r="AF131" s="122"/>
      <c r="AG131" s="342"/>
      <c r="AH131" s="122"/>
      <c r="AI131" s="122"/>
      <c r="AJ131" s="123"/>
      <c r="AK131" s="171" t="s">
        <v>715</v>
      </c>
      <c r="AL131" s="122"/>
      <c r="AM131" s="122"/>
      <c r="AN131" s="300">
        <f t="shared" ref="AN131:BL131" si="579">AN103</f>
        <v>2.6651231066002534E-2</v>
      </c>
      <c r="AO131" s="300">
        <f t="shared" si="579"/>
        <v>3.7659730819599391E-2</v>
      </c>
      <c r="AP131" s="300">
        <f t="shared" si="579"/>
        <v>4.1433788213758316E-2</v>
      </c>
      <c r="AQ131" s="299">
        <f t="shared" si="579"/>
        <v>4.1022225148983571E-2</v>
      </c>
      <c r="AR131" s="299">
        <f t="shared" si="579"/>
        <v>3.2974624821844323E-2</v>
      </c>
      <c r="AS131" s="300">
        <f t="shared" si="579"/>
        <v>1.741105519772157E-2</v>
      </c>
      <c r="AT131" s="300">
        <f t="shared" si="579"/>
        <v>1.0559160160651171E-2</v>
      </c>
      <c r="AU131" s="300">
        <f t="shared" si="579"/>
        <v>1.0162187059377326E-2</v>
      </c>
      <c r="AV131" s="300">
        <f t="shared" si="579"/>
        <v>1.7668932912550117E-2</v>
      </c>
      <c r="AW131" s="300">
        <f t="shared" si="579"/>
        <v>2.5444356029305171E-2</v>
      </c>
      <c r="AX131" s="300">
        <f t="shared" si="579"/>
        <v>2.4641313377188334E-2</v>
      </c>
      <c r="AY131" s="300">
        <f t="shared" si="579"/>
        <v>2.1741447391596669E-2</v>
      </c>
      <c r="AZ131" s="300">
        <f t="shared" si="579"/>
        <v>2.5437233887533495E-2</v>
      </c>
      <c r="BA131" s="300">
        <f t="shared" si="579"/>
        <v>1.3861492515345297E-2</v>
      </c>
      <c r="BB131" s="300">
        <f t="shared" si="579"/>
        <v>1.3694652802078267E-2</v>
      </c>
      <c r="BC131" s="301">
        <f t="shared" si="579"/>
        <v>1.2383656557784395E-2</v>
      </c>
      <c r="BD131" s="301">
        <f t="shared" si="579"/>
        <v>1.3646416148230811E-2</v>
      </c>
      <c r="BE131" s="301">
        <f t="shared" si="579"/>
        <v>1.451037729467175E-2</v>
      </c>
      <c r="BF131" s="301">
        <f t="shared" si="579"/>
        <v>1.6186984318659059E-2</v>
      </c>
      <c r="BG131" s="301">
        <f t="shared" si="579"/>
        <v>2.056297127094453E-2</v>
      </c>
      <c r="BH131" s="301">
        <f t="shared" si="579"/>
        <v>2.2436713595748392E-2</v>
      </c>
      <c r="BI131" s="302">
        <f t="shared" si="579"/>
        <v>2.1004539684301715E-2</v>
      </c>
      <c r="BJ131" s="301">
        <f t="shared" si="579"/>
        <v>2.4462787806639907E-2</v>
      </c>
      <c r="BK131" s="301">
        <f t="shared" si="579"/>
        <v>5.0900385505608714E-2</v>
      </c>
      <c r="BL131" s="301">
        <f t="shared" si="579"/>
        <v>6.2614622044458779E-2</v>
      </c>
      <c r="BM131" s="303">
        <f t="shared" ref="BM131:CC131" si="580">BM103</f>
        <v>6.2614622044458779E-2</v>
      </c>
      <c r="BN131" s="303">
        <f t="shared" si="580"/>
        <v>6.2614622044458779E-2</v>
      </c>
      <c r="BO131" s="303">
        <f t="shared" si="580"/>
        <v>6.2614622044458779E-2</v>
      </c>
      <c r="BP131" s="303">
        <f t="shared" si="580"/>
        <v>6.2614622044458779E-2</v>
      </c>
      <c r="BQ131" s="303">
        <f t="shared" si="580"/>
        <v>6.2614622044458779E-2</v>
      </c>
      <c r="BR131" s="303">
        <f t="shared" si="580"/>
        <v>6.2614622044458779E-2</v>
      </c>
      <c r="BS131" s="303">
        <f t="shared" si="580"/>
        <v>6.2614622044458779E-2</v>
      </c>
      <c r="BT131" s="303">
        <f t="shared" si="580"/>
        <v>6.2614622044458779E-2</v>
      </c>
      <c r="BU131" s="303">
        <f t="shared" si="580"/>
        <v>6.2614622044458779E-2</v>
      </c>
      <c r="BV131" s="303">
        <f t="shared" si="580"/>
        <v>6.2614622044458779E-2</v>
      </c>
      <c r="BW131" s="303">
        <f t="shared" si="580"/>
        <v>6.2614622044458779E-2</v>
      </c>
      <c r="BX131" s="303">
        <f t="shared" si="580"/>
        <v>6.2614622044458779E-2</v>
      </c>
      <c r="BY131" s="303">
        <f t="shared" si="580"/>
        <v>6.2614622044458779E-2</v>
      </c>
      <c r="BZ131" s="303">
        <f t="shared" si="580"/>
        <v>6.2614622044458779E-2</v>
      </c>
      <c r="CA131" s="303">
        <f t="shared" si="580"/>
        <v>6.2614622044458779E-2</v>
      </c>
      <c r="CB131" s="303">
        <f t="shared" si="580"/>
        <v>6.2614622044458779E-2</v>
      </c>
      <c r="CC131" s="303">
        <f t="shared" si="580"/>
        <v>6.2614622044458779E-2</v>
      </c>
      <c r="CD131" s="364"/>
      <c r="CE131" s="122"/>
      <c r="CF131" s="122"/>
      <c r="CG131" s="122"/>
      <c r="CH131" s="122"/>
      <c r="CI131" s="122"/>
      <c r="CJ131" s="122"/>
      <c r="CK131" s="122"/>
      <c r="CL131" s="122"/>
      <c r="CM131" s="122"/>
      <c r="CN131" s="122"/>
      <c r="CO131" s="122"/>
      <c r="CP131" s="122"/>
      <c r="CQ131" s="122"/>
      <c r="CR131" s="122"/>
      <c r="CS131" s="122"/>
      <c r="CT131" s="122"/>
      <c r="CU131" s="122"/>
      <c r="CV131" s="122"/>
      <c r="CW131" s="122"/>
      <c r="CX131" s="122"/>
      <c r="CY131" s="122"/>
      <c r="CZ131" s="122"/>
      <c r="DA131" s="122"/>
      <c r="DB131" s="122"/>
      <c r="DC131" s="122"/>
      <c r="DD131" s="122"/>
      <c r="DE131" s="122"/>
      <c r="DF131" s="122"/>
      <c r="DG131" s="3"/>
      <c r="DH131" s="3"/>
      <c r="DI131" s="3"/>
      <c r="DJ131" s="3"/>
      <c r="DK131" s="3"/>
      <c r="DL131" s="3"/>
      <c r="DM131" s="3"/>
      <c r="DN131" s="3"/>
      <c r="DO131" s="3"/>
    </row>
    <row r="132" spans="28:119">
      <c r="AB132" s="187" t="s">
        <v>810</v>
      </c>
      <c r="AC132" s="122"/>
      <c r="AD132" s="122"/>
      <c r="AE132" s="341"/>
      <c r="AF132" s="145"/>
      <c r="AG132" s="442"/>
      <c r="AH132" s="341"/>
      <c r="AI132" s="341"/>
      <c r="AJ132" s="123"/>
      <c r="AK132" s="171" t="s">
        <v>716</v>
      </c>
      <c r="AL132" s="122"/>
      <c r="AM132" s="122"/>
      <c r="AN132" s="309">
        <f t="shared" ref="AN132:BL132" si="581">AN104</f>
        <v>5.4500009839908214E-2</v>
      </c>
      <c r="AO132" s="309">
        <f t="shared" si="581"/>
        <v>4.7799991598603153E-2</v>
      </c>
      <c r="AP132" s="309">
        <f t="shared" si="581"/>
        <v>4.6599997461220122E-2</v>
      </c>
      <c r="AQ132" s="308">
        <f t="shared" si="581"/>
        <v>4.5000007490993976E-2</v>
      </c>
      <c r="AR132" s="308">
        <f t="shared" si="581"/>
        <v>3.9300011835601056E-2</v>
      </c>
      <c r="AS132" s="309">
        <f t="shared" si="581"/>
        <v>3.6156695917221038E-2</v>
      </c>
      <c r="AT132" s="309">
        <f t="shared" si="581"/>
        <v>3.8235620751875921E-2</v>
      </c>
      <c r="AU132" s="309">
        <f t="shared" si="581"/>
        <v>4.410003903757409E-2</v>
      </c>
      <c r="AV132" s="309">
        <f t="shared" si="581"/>
        <v>4.2200028760331243E-2</v>
      </c>
      <c r="AW132" s="309">
        <f t="shared" si="581"/>
        <v>3.8900033450578686E-2</v>
      </c>
      <c r="AX132" s="309">
        <f t="shared" si="581"/>
        <v>3.1000007537453245E-2</v>
      </c>
      <c r="AY132" s="309">
        <f t="shared" si="581"/>
        <v>2.7100009653499013E-2</v>
      </c>
      <c r="AZ132" s="309">
        <f t="shared" si="581"/>
        <v>2.2300050192195053E-2</v>
      </c>
      <c r="BA132" s="309">
        <f t="shared" si="581"/>
        <v>2.5299957325744638E-2</v>
      </c>
      <c r="BB132" s="309">
        <f t="shared" si="581"/>
        <v>1.5399960174683036E-2</v>
      </c>
      <c r="BC132" s="310">
        <f t="shared" si="581"/>
        <v>1.1100034333807018E-2</v>
      </c>
      <c r="BD132" s="310">
        <f t="shared" si="581"/>
        <v>7.1000003200292205E-3</v>
      </c>
      <c r="BE132" s="310">
        <f t="shared" si="581"/>
        <v>9.1000155016305317E-3</v>
      </c>
      <c r="BF132" s="310">
        <f t="shared" si="581"/>
        <v>8.6000335029261521E-3</v>
      </c>
      <c r="BG132" s="310">
        <f t="shared" si="581"/>
        <v>1.0400554570129117E-3</v>
      </c>
      <c r="BH132" s="310">
        <f t="shared" si="581"/>
        <v>-2.1600186074329786E-3</v>
      </c>
      <c r="BI132" s="311">
        <f t="shared" si="581"/>
        <v>8.7995469739587939E-4</v>
      </c>
      <c r="BJ132" s="310">
        <f t="shared" si="581"/>
        <v>2.3329968858514682E-2</v>
      </c>
      <c r="BK132" s="310">
        <f t="shared" si="581"/>
        <v>3.0590005328907655E-2</v>
      </c>
      <c r="BL132" s="310">
        <f t="shared" si="581"/>
        <v>2.6869942060977925E-2</v>
      </c>
      <c r="BM132" s="312">
        <f t="shared" ref="BM132:CC132" si="582">BM104</f>
        <v>2.6869942060977925E-2</v>
      </c>
      <c r="BN132" s="312">
        <f t="shared" si="582"/>
        <v>2.6869942060977925E-2</v>
      </c>
      <c r="BO132" s="312">
        <f t="shared" si="582"/>
        <v>2.6869942060977925E-2</v>
      </c>
      <c r="BP132" s="312">
        <f t="shared" si="582"/>
        <v>2.6869942060977925E-2</v>
      </c>
      <c r="BQ132" s="312">
        <f t="shared" si="582"/>
        <v>2.6869942060977925E-2</v>
      </c>
      <c r="BR132" s="312">
        <f t="shared" si="582"/>
        <v>2.6869942060977925E-2</v>
      </c>
      <c r="BS132" s="312">
        <f t="shared" si="582"/>
        <v>2.6869942060977925E-2</v>
      </c>
      <c r="BT132" s="312">
        <f t="shared" si="582"/>
        <v>2.6869942060977925E-2</v>
      </c>
      <c r="BU132" s="312">
        <f t="shared" si="582"/>
        <v>2.6869942060977925E-2</v>
      </c>
      <c r="BV132" s="312">
        <f t="shared" si="582"/>
        <v>2.6869942060977925E-2</v>
      </c>
      <c r="BW132" s="312">
        <f t="shared" si="582"/>
        <v>2.6869942060977925E-2</v>
      </c>
      <c r="BX132" s="312">
        <f t="shared" si="582"/>
        <v>2.6869942060977925E-2</v>
      </c>
      <c r="BY132" s="312">
        <f t="shared" si="582"/>
        <v>2.6869942060977925E-2</v>
      </c>
      <c r="BZ132" s="312">
        <f t="shared" si="582"/>
        <v>2.6869942060977925E-2</v>
      </c>
      <c r="CA132" s="312">
        <f t="shared" si="582"/>
        <v>2.6869942060977925E-2</v>
      </c>
      <c r="CB132" s="312">
        <f t="shared" si="582"/>
        <v>2.6869942060977925E-2</v>
      </c>
      <c r="CC132" s="312">
        <f t="shared" si="582"/>
        <v>2.6869942060977925E-2</v>
      </c>
      <c r="CD132" s="364"/>
      <c r="CE132" s="122"/>
      <c r="CF132" s="122"/>
      <c r="CG132" s="122"/>
      <c r="CH132" s="122"/>
      <c r="CI132" s="122"/>
      <c r="CJ132" s="122"/>
      <c r="CK132" s="122"/>
      <c r="CL132" s="122"/>
      <c r="CM132" s="122"/>
      <c r="CN132" s="122"/>
      <c r="CO132" s="122"/>
      <c r="CP132" s="122"/>
      <c r="CQ132" s="122"/>
      <c r="CR132" s="122"/>
      <c r="CS132" s="122"/>
      <c r="CT132" s="122"/>
      <c r="CU132" s="122"/>
      <c r="CV132" s="122"/>
      <c r="CW132" s="122"/>
      <c r="CX132" s="122"/>
      <c r="CY132" s="122"/>
      <c r="CZ132" s="122"/>
      <c r="DA132" s="122"/>
      <c r="DB132" s="122"/>
      <c r="DC132" s="122"/>
      <c r="DD132" s="122"/>
      <c r="DE132" s="122"/>
      <c r="DF132" s="122"/>
      <c r="DG132" s="3"/>
      <c r="DH132" s="3"/>
      <c r="DI132" s="3"/>
      <c r="DJ132" s="3"/>
      <c r="DK132" s="3"/>
      <c r="DL132" s="3"/>
      <c r="DM132" s="3"/>
      <c r="DN132" s="3"/>
      <c r="DO132" s="3"/>
    </row>
    <row r="133" spans="28:119">
      <c r="AB133" s="123" t="b">
        <f ca="1">VALUE(AQ3)&gt;NOW()</f>
        <v>1</v>
      </c>
      <c r="AC133" s="1" t="str">
        <f>"DE FACTOREN ZIJN NA "  &amp; TEXT(AQ4,"dd-mm-jjjj") &amp; " NIET GELDIG"</f>
        <v>DE FACTOREN ZIJN NA 01-09-2026 NIET GELDIG</v>
      </c>
      <c r="AD133" s="122"/>
      <c r="AE133" s="341"/>
      <c r="AF133" s="145"/>
      <c r="AG133" s="442"/>
      <c r="AH133" s="122"/>
      <c r="AI133" s="122"/>
      <c r="AJ133" s="123"/>
      <c r="AK133" s="171" t="s">
        <v>717</v>
      </c>
      <c r="AL133" s="122"/>
      <c r="AM133" s="122"/>
      <c r="AN133" s="309">
        <f t="shared" ref="AN133:AS133" si="583">AN105</f>
        <v>0.36899999999999999</v>
      </c>
      <c r="AO133" s="309">
        <f t="shared" si="583"/>
        <v>0.36899999999999999</v>
      </c>
      <c r="AP133" s="309">
        <f t="shared" si="583"/>
        <v>0.36899999999999999</v>
      </c>
      <c r="AQ133" s="308">
        <f t="shared" si="583"/>
        <v>0.36899999999999999</v>
      </c>
      <c r="AR133" s="308">
        <f t="shared" si="583"/>
        <v>0.36899999999999999</v>
      </c>
      <c r="AS133" s="309">
        <f t="shared" si="583"/>
        <v>0.36899999999999999</v>
      </c>
      <c r="AT133" s="309">
        <v>0.26300000000000001</v>
      </c>
      <c r="AU133" s="309">
        <f>AT133</f>
        <v>0.26300000000000001</v>
      </c>
      <c r="AV133" s="309">
        <f t="shared" ref="AV133:BL133" si="584">AU133</f>
        <v>0.26300000000000001</v>
      </c>
      <c r="AW133" s="309">
        <f t="shared" si="584"/>
        <v>0.26300000000000001</v>
      </c>
      <c r="AX133" s="309">
        <f t="shared" si="584"/>
        <v>0.26300000000000001</v>
      </c>
      <c r="AY133" s="309">
        <f t="shared" si="584"/>
        <v>0.26300000000000001</v>
      </c>
      <c r="AZ133" s="309">
        <f t="shared" si="584"/>
        <v>0.26300000000000001</v>
      </c>
      <c r="BA133" s="309">
        <f t="shared" si="584"/>
        <v>0.26300000000000001</v>
      </c>
      <c r="BB133" s="309">
        <f t="shared" si="584"/>
        <v>0.26300000000000001</v>
      </c>
      <c r="BC133" s="310">
        <f t="shared" si="584"/>
        <v>0.26300000000000001</v>
      </c>
      <c r="BD133" s="310">
        <f t="shared" si="584"/>
        <v>0.26300000000000001</v>
      </c>
      <c r="BE133" s="310">
        <f t="shared" si="584"/>
        <v>0.26300000000000001</v>
      </c>
      <c r="BF133" s="310">
        <f t="shared" si="584"/>
        <v>0.26300000000000001</v>
      </c>
      <c r="BG133" s="310">
        <f t="shared" si="584"/>
        <v>0.26300000000000001</v>
      </c>
      <c r="BH133" s="310">
        <f t="shared" si="584"/>
        <v>0.26300000000000001</v>
      </c>
      <c r="BI133" s="311">
        <f t="shared" si="584"/>
        <v>0.26300000000000001</v>
      </c>
      <c r="BJ133" s="310">
        <f t="shared" si="584"/>
        <v>0.26300000000000001</v>
      </c>
      <c r="BK133" s="310">
        <f t="shared" si="584"/>
        <v>0.26300000000000001</v>
      </c>
      <c r="BL133" s="310">
        <f t="shared" si="584"/>
        <v>0.26300000000000001</v>
      </c>
      <c r="BM133" s="312">
        <f t="shared" ref="BM133" si="585">BL133</f>
        <v>0.26300000000000001</v>
      </c>
      <c r="BN133" s="312">
        <f t="shared" ref="BN133" si="586">BM133</f>
        <v>0.26300000000000001</v>
      </c>
      <c r="BO133" s="312">
        <f t="shared" ref="BO133" si="587">BN133</f>
        <v>0.26300000000000001</v>
      </c>
      <c r="BP133" s="312">
        <f t="shared" ref="BP133" si="588">BO133</f>
        <v>0.26300000000000001</v>
      </c>
      <c r="BQ133" s="312">
        <f t="shared" ref="BQ133" si="589">BP133</f>
        <v>0.26300000000000001</v>
      </c>
      <c r="BR133" s="312">
        <f t="shared" ref="BR133" si="590">BQ133</f>
        <v>0.26300000000000001</v>
      </c>
      <c r="BS133" s="312">
        <f t="shared" ref="BS133" si="591">BR133</f>
        <v>0.26300000000000001</v>
      </c>
      <c r="BT133" s="312">
        <f t="shared" ref="BT133" si="592">BS133</f>
        <v>0.26300000000000001</v>
      </c>
      <c r="BU133" s="312">
        <f t="shared" ref="BU133" si="593">BT133</f>
        <v>0.26300000000000001</v>
      </c>
      <c r="BV133" s="312">
        <f t="shared" ref="BV133" si="594">BU133</f>
        <v>0.26300000000000001</v>
      </c>
      <c r="BW133" s="312">
        <f t="shared" ref="BW133" si="595">BV133</f>
        <v>0.26300000000000001</v>
      </c>
      <c r="BX133" s="312">
        <f t="shared" ref="BX133" si="596">BW133</f>
        <v>0.26300000000000001</v>
      </c>
      <c r="BY133" s="312">
        <f t="shared" ref="BY133" si="597">BX133</f>
        <v>0.26300000000000001</v>
      </c>
      <c r="BZ133" s="312">
        <f t="shared" ref="BZ133" si="598">BY133</f>
        <v>0.26300000000000001</v>
      </c>
      <c r="CA133" s="312">
        <f t="shared" ref="CA133" si="599">BZ133</f>
        <v>0.26300000000000001</v>
      </c>
      <c r="CB133" s="312">
        <f t="shared" ref="CB133" si="600">CA133</f>
        <v>0.26300000000000001</v>
      </c>
      <c r="CC133" s="312">
        <f t="shared" ref="CC133" si="601">CB133</f>
        <v>0.26300000000000001</v>
      </c>
      <c r="CD133" s="364"/>
      <c r="CE133" s="122"/>
      <c r="CF133" s="122"/>
      <c r="CG133" s="122"/>
      <c r="CH133" s="122"/>
      <c r="CI133" s="122"/>
      <c r="CJ133" s="122"/>
      <c r="CK133" s="122"/>
      <c r="CL133" s="122"/>
      <c r="CM133" s="122"/>
      <c r="CN133" s="122"/>
      <c r="CO133" s="122"/>
      <c r="CP133" s="122"/>
      <c r="CQ133" s="122"/>
      <c r="CR133" s="122"/>
      <c r="CS133" s="122"/>
      <c r="CT133" s="122"/>
      <c r="CU133" s="122"/>
      <c r="CV133" s="122"/>
      <c r="CW133" s="122"/>
      <c r="CX133" s="122"/>
      <c r="CY133" s="122"/>
      <c r="CZ133" s="122"/>
      <c r="DA133" s="122"/>
      <c r="DB133" s="122"/>
      <c r="DC133" s="122"/>
      <c r="DD133" s="122"/>
      <c r="DE133" s="122"/>
      <c r="DF133" s="122"/>
      <c r="DG133" s="3"/>
      <c r="DH133" s="3"/>
      <c r="DI133" s="3"/>
      <c r="DJ133" s="3"/>
      <c r="DK133" s="3"/>
      <c r="DL133" s="3"/>
      <c r="DM133" s="3"/>
      <c r="DN133" s="3"/>
      <c r="DO133" s="3"/>
    </row>
    <row r="134" spans="28:119" ht="15.6">
      <c r="AB134" s="123"/>
      <c r="AC134" s="1"/>
      <c r="AD134" s="122"/>
      <c r="AE134" s="341"/>
      <c r="AF134" s="145"/>
      <c r="AG134" s="442"/>
      <c r="AH134" s="122"/>
      <c r="AI134" s="122"/>
      <c r="AJ134" s="123"/>
      <c r="AK134" s="171" t="s">
        <v>718</v>
      </c>
      <c r="AL134" s="122"/>
      <c r="AM134" s="122"/>
      <c r="AN134" s="309">
        <f t="shared" ref="AN134:BL134" si="602">AN106</f>
        <v>0</v>
      </c>
      <c r="AO134" s="309">
        <f t="shared" si="602"/>
        <v>0</v>
      </c>
      <c r="AP134" s="309">
        <f t="shared" si="602"/>
        <v>0</v>
      </c>
      <c r="AQ134" s="308">
        <f t="shared" si="602"/>
        <v>0</v>
      </c>
      <c r="AR134" s="308">
        <f t="shared" si="602"/>
        <v>0</v>
      </c>
      <c r="AS134" s="309">
        <f t="shared" si="602"/>
        <v>0</v>
      </c>
      <c r="AT134" s="309">
        <f t="shared" si="602"/>
        <v>0</v>
      </c>
      <c r="AU134" s="309">
        <f t="shared" si="602"/>
        <v>0</v>
      </c>
      <c r="AV134" s="309">
        <f t="shared" si="602"/>
        <v>0</v>
      </c>
      <c r="AW134" s="309">
        <f t="shared" si="602"/>
        <v>0</v>
      </c>
      <c r="AX134" s="309">
        <f t="shared" si="602"/>
        <v>0</v>
      </c>
      <c r="AY134" s="309">
        <f t="shared" si="602"/>
        <v>0</v>
      </c>
      <c r="AZ134" s="309">
        <f t="shared" si="602"/>
        <v>0</v>
      </c>
      <c r="BA134" s="309">
        <f t="shared" si="602"/>
        <v>0</v>
      </c>
      <c r="BB134" s="309">
        <f t="shared" si="602"/>
        <v>0</v>
      </c>
      <c r="BC134" s="310">
        <f t="shared" si="602"/>
        <v>0</v>
      </c>
      <c r="BD134" s="310">
        <f t="shared" si="602"/>
        <v>0</v>
      </c>
      <c r="BE134" s="310">
        <f t="shared" si="602"/>
        <v>0</v>
      </c>
      <c r="BF134" s="310">
        <f t="shared" si="602"/>
        <v>0</v>
      </c>
      <c r="BG134" s="310">
        <f t="shared" si="602"/>
        <v>0</v>
      </c>
      <c r="BH134" s="310">
        <f t="shared" si="602"/>
        <v>0</v>
      </c>
      <c r="BI134" s="311">
        <f t="shared" si="602"/>
        <v>0</v>
      </c>
      <c r="BJ134" s="310">
        <f t="shared" si="602"/>
        <v>0</v>
      </c>
      <c r="BK134" s="310">
        <f t="shared" si="602"/>
        <v>0</v>
      </c>
      <c r="BL134" s="310">
        <f t="shared" si="602"/>
        <v>0</v>
      </c>
      <c r="BM134" s="312">
        <f t="shared" ref="BM134:CC134" si="603">BM106</f>
        <v>0</v>
      </c>
      <c r="BN134" s="312">
        <f t="shared" si="603"/>
        <v>0</v>
      </c>
      <c r="BO134" s="312">
        <f t="shared" si="603"/>
        <v>0</v>
      </c>
      <c r="BP134" s="312">
        <f t="shared" si="603"/>
        <v>0</v>
      </c>
      <c r="BQ134" s="312">
        <f t="shared" si="603"/>
        <v>0</v>
      </c>
      <c r="BR134" s="312">
        <f t="shared" si="603"/>
        <v>0</v>
      </c>
      <c r="BS134" s="312">
        <f t="shared" si="603"/>
        <v>0</v>
      </c>
      <c r="BT134" s="312">
        <f t="shared" si="603"/>
        <v>0</v>
      </c>
      <c r="BU134" s="312">
        <f t="shared" si="603"/>
        <v>0</v>
      </c>
      <c r="BV134" s="312">
        <f t="shared" si="603"/>
        <v>0</v>
      </c>
      <c r="BW134" s="312">
        <f t="shared" si="603"/>
        <v>0</v>
      </c>
      <c r="BX134" s="312">
        <f t="shared" si="603"/>
        <v>0</v>
      </c>
      <c r="BY134" s="312">
        <f t="shared" si="603"/>
        <v>0</v>
      </c>
      <c r="BZ134" s="312">
        <f t="shared" si="603"/>
        <v>0</v>
      </c>
      <c r="CA134" s="312">
        <f t="shared" si="603"/>
        <v>0</v>
      </c>
      <c r="CB134" s="312">
        <f t="shared" si="603"/>
        <v>0</v>
      </c>
      <c r="CC134" s="312">
        <f t="shared" si="603"/>
        <v>0</v>
      </c>
      <c r="CD134" s="364"/>
      <c r="CE134" s="122"/>
      <c r="CF134" s="122"/>
      <c r="CG134" s="122"/>
      <c r="CH134" s="122"/>
      <c r="CI134" s="122"/>
      <c r="CJ134" s="122"/>
      <c r="CK134" s="122"/>
      <c r="CL134" s="122"/>
      <c r="CM134" s="122"/>
      <c r="CN134" s="122"/>
      <c r="CO134" s="122"/>
      <c r="CP134" s="122"/>
      <c r="CQ134" s="122"/>
      <c r="CR134" s="122"/>
      <c r="CS134" s="122"/>
      <c r="CT134" s="122"/>
      <c r="CU134" s="122"/>
      <c r="CV134" s="122"/>
      <c r="CW134" s="122"/>
      <c r="CX134" s="122"/>
      <c r="CY134" s="122"/>
      <c r="CZ134" s="122"/>
      <c r="DA134" s="122"/>
      <c r="DB134" s="122"/>
      <c r="DC134" s="122"/>
      <c r="DD134" s="122"/>
      <c r="DE134" s="122"/>
      <c r="DF134" s="122"/>
      <c r="DG134" s="3"/>
      <c r="DH134" s="3"/>
      <c r="DI134" s="3"/>
      <c r="DJ134" s="3"/>
      <c r="DK134" s="3"/>
      <c r="DL134" s="3"/>
      <c r="DM134" s="3"/>
      <c r="DN134" s="3"/>
      <c r="DO134" s="3"/>
    </row>
    <row r="135" spans="28:119">
      <c r="AB135" s="443" t="b">
        <f>IF(ISERROR(E8*E8)=TRUE,FALSE,TRUE)</f>
        <v>1</v>
      </c>
      <c r="AC135" s="1" t="s">
        <v>916</v>
      </c>
      <c r="AD135" s="122"/>
      <c r="AE135" s="341"/>
      <c r="AF135" s="145"/>
      <c r="AG135" s="442"/>
      <c r="AH135" s="122"/>
      <c r="AI135" s="122"/>
      <c r="AJ135" s="123"/>
      <c r="AK135" s="171" t="s">
        <v>719</v>
      </c>
      <c r="AL135" s="122"/>
      <c r="AM135" s="122"/>
      <c r="AN135" s="309">
        <f t="shared" ref="AN135:BL135" si="604">AN117</f>
        <v>0.21</v>
      </c>
      <c r="AO135" s="309">
        <f t="shared" si="604"/>
        <v>0.21</v>
      </c>
      <c r="AP135" s="309">
        <f t="shared" si="604"/>
        <v>0.21</v>
      </c>
      <c r="AQ135" s="308">
        <f t="shared" si="604"/>
        <v>0.21</v>
      </c>
      <c r="AR135" s="308">
        <f t="shared" si="604"/>
        <v>0.21</v>
      </c>
      <c r="AS135" s="309">
        <f t="shared" si="604"/>
        <v>0.21</v>
      </c>
      <c r="AT135" s="309">
        <f t="shared" si="604"/>
        <v>0.17</v>
      </c>
      <c r="AU135" s="309">
        <f t="shared" si="604"/>
        <v>0.17</v>
      </c>
      <c r="AV135" s="309">
        <f t="shared" si="604"/>
        <v>0.17</v>
      </c>
      <c r="AW135" s="309">
        <f t="shared" si="604"/>
        <v>0.17</v>
      </c>
      <c r="AX135" s="309">
        <f t="shared" si="604"/>
        <v>0.17</v>
      </c>
      <c r="AY135" s="309">
        <f t="shared" si="604"/>
        <v>0.17</v>
      </c>
      <c r="AZ135" s="309">
        <f t="shared" si="604"/>
        <v>0.17</v>
      </c>
      <c r="BA135" s="309">
        <f t="shared" si="604"/>
        <v>0.17</v>
      </c>
      <c r="BB135" s="309">
        <f t="shared" si="604"/>
        <v>0.17</v>
      </c>
      <c r="BC135" s="310">
        <f t="shared" si="604"/>
        <v>0.17</v>
      </c>
      <c r="BD135" s="310">
        <f t="shared" si="604"/>
        <v>0.17</v>
      </c>
      <c r="BE135" s="310">
        <f t="shared" si="604"/>
        <v>0.17</v>
      </c>
      <c r="BF135" s="310">
        <f t="shared" si="604"/>
        <v>0.17</v>
      </c>
      <c r="BG135" s="310">
        <f t="shared" si="604"/>
        <v>0.17</v>
      </c>
      <c r="BH135" s="310">
        <f t="shared" si="604"/>
        <v>0.17</v>
      </c>
      <c r="BI135" s="311">
        <f t="shared" si="604"/>
        <v>0.17</v>
      </c>
      <c r="BJ135" s="310">
        <f t="shared" si="604"/>
        <v>0.17</v>
      </c>
      <c r="BK135" s="310">
        <f t="shared" si="604"/>
        <v>0.17</v>
      </c>
      <c r="BL135" s="310">
        <f t="shared" si="604"/>
        <v>0.17</v>
      </c>
      <c r="BM135" s="312">
        <f t="shared" ref="BM135:CC135" si="605">BM117</f>
        <v>0.17</v>
      </c>
      <c r="BN135" s="312">
        <f t="shared" si="605"/>
        <v>0.17</v>
      </c>
      <c r="BO135" s="312">
        <f t="shared" si="605"/>
        <v>0.17</v>
      </c>
      <c r="BP135" s="312">
        <f t="shared" si="605"/>
        <v>0.17</v>
      </c>
      <c r="BQ135" s="312">
        <f t="shared" si="605"/>
        <v>0.17</v>
      </c>
      <c r="BR135" s="312">
        <f t="shared" si="605"/>
        <v>0.17</v>
      </c>
      <c r="BS135" s="312">
        <f t="shared" si="605"/>
        <v>0.17</v>
      </c>
      <c r="BT135" s="312">
        <f t="shared" si="605"/>
        <v>0.17</v>
      </c>
      <c r="BU135" s="312">
        <f t="shared" si="605"/>
        <v>0.17</v>
      </c>
      <c r="BV135" s="312">
        <f t="shared" si="605"/>
        <v>0.17</v>
      </c>
      <c r="BW135" s="312">
        <f t="shared" si="605"/>
        <v>0.17</v>
      </c>
      <c r="BX135" s="312">
        <f t="shared" si="605"/>
        <v>0.17</v>
      </c>
      <c r="BY135" s="312">
        <f t="shared" si="605"/>
        <v>0.17</v>
      </c>
      <c r="BZ135" s="312">
        <f t="shared" si="605"/>
        <v>0.17</v>
      </c>
      <c r="CA135" s="312">
        <f t="shared" si="605"/>
        <v>0.17</v>
      </c>
      <c r="CB135" s="312">
        <f t="shared" si="605"/>
        <v>0.17</v>
      </c>
      <c r="CC135" s="312">
        <f t="shared" si="605"/>
        <v>0.17</v>
      </c>
      <c r="CD135" s="364"/>
      <c r="CE135" s="122"/>
      <c r="CF135" s="122"/>
      <c r="CG135" s="122"/>
      <c r="CH135" s="122"/>
      <c r="CI135" s="122"/>
      <c r="CJ135" s="122"/>
      <c r="CK135" s="122"/>
      <c r="CL135" s="122"/>
      <c r="CM135" s="122"/>
      <c r="CN135" s="122"/>
      <c r="CO135" s="122"/>
      <c r="CP135" s="122"/>
      <c r="CQ135" s="122"/>
      <c r="CR135" s="122"/>
      <c r="CS135" s="122"/>
      <c r="CT135" s="122"/>
      <c r="CU135" s="122"/>
      <c r="CV135" s="122"/>
      <c r="CW135" s="122"/>
      <c r="CX135" s="122"/>
      <c r="CY135" s="122"/>
      <c r="CZ135" s="122"/>
      <c r="DA135" s="122"/>
      <c r="DB135" s="122"/>
      <c r="DC135" s="122"/>
      <c r="DD135" s="122"/>
      <c r="DE135" s="122"/>
      <c r="DF135" s="122"/>
      <c r="DG135" s="3"/>
      <c r="DH135" s="3"/>
      <c r="DI135" s="3"/>
      <c r="DJ135" s="3"/>
      <c r="DK135" s="3"/>
      <c r="DL135" s="3"/>
      <c r="DM135" s="3"/>
      <c r="DN135" s="3"/>
      <c r="DO135" s="3"/>
    </row>
    <row r="136" spans="28:119">
      <c r="AB136" s="154" t="b">
        <f>IF(AA9=0,FALSE,TRUE)</f>
        <v>0</v>
      </c>
      <c r="AC136" s="1" t="s">
        <v>140</v>
      </c>
      <c r="AD136" s="122"/>
      <c r="AE136" s="341"/>
      <c r="AF136" s="145"/>
      <c r="AG136" s="442"/>
      <c r="AH136" s="122"/>
      <c r="AI136" s="122"/>
      <c r="AJ136" s="123"/>
      <c r="AK136" s="171" t="s">
        <v>720</v>
      </c>
      <c r="AL136" s="122"/>
      <c r="AM136" s="122"/>
      <c r="AN136" s="319">
        <f t="shared" ref="AN136:BL136" si="606">AN108</f>
        <v>0.02</v>
      </c>
      <c r="AO136" s="319">
        <f t="shared" si="606"/>
        <v>0.02</v>
      </c>
      <c r="AP136" s="319">
        <f t="shared" si="606"/>
        <v>0.02</v>
      </c>
      <c r="AQ136" s="318">
        <f t="shared" si="606"/>
        <v>0.02</v>
      </c>
      <c r="AR136" s="318">
        <f t="shared" si="606"/>
        <v>0.02</v>
      </c>
      <c r="AS136" s="319">
        <f t="shared" si="606"/>
        <v>0.02</v>
      </c>
      <c r="AT136" s="319">
        <f t="shared" si="606"/>
        <v>0.02</v>
      </c>
      <c r="AU136" s="319">
        <f t="shared" si="606"/>
        <v>0.02</v>
      </c>
      <c r="AV136" s="319">
        <f t="shared" si="606"/>
        <v>0.02</v>
      </c>
      <c r="AW136" s="319">
        <f t="shared" si="606"/>
        <v>0.02</v>
      </c>
      <c r="AX136" s="319">
        <f t="shared" si="606"/>
        <v>0.02</v>
      </c>
      <c r="AY136" s="319">
        <f t="shared" si="606"/>
        <v>0.02</v>
      </c>
      <c r="AZ136" s="319">
        <f t="shared" si="606"/>
        <v>0.02</v>
      </c>
      <c r="BA136" s="319">
        <f t="shared" si="606"/>
        <v>0.02</v>
      </c>
      <c r="BB136" s="319">
        <f t="shared" si="606"/>
        <v>0.02</v>
      </c>
      <c r="BC136" s="320">
        <f t="shared" si="606"/>
        <v>0.02</v>
      </c>
      <c r="BD136" s="320">
        <f t="shared" si="606"/>
        <v>0.02</v>
      </c>
      <c r="BE136" s="320">
        <f t="shared" si="606"/>
        <v>0.02</v>
      </c>
      <c r="BF136" s="320">
        <f t="shared" si="606"/>
        <v>0.02</v>
      </c>
      <c r="BG136" s="320">
        <f t="shared" si="606"/>
        <v>0.02</v>
      </c>
      <c r="BH136" s="320">
        <f t="shared" si="606"/>
        <v>0.02</v>
      </c>
      <c r="BI136" s="321">
        <f t="shared" si="606"/>
        <v>0.02</v>
      </c>
      <c r="BJ136" s="320">
        <f t="shared" si="606"/>
        <v>0.02</v>
      </c>
      <c r="BK136" s="320">
        <f t="shared" si="606"/>
        <v>0.02</v>
      </c>
      <c r="BL136" s="320">
        <f t="shared" si="606"/>
        <v>0.02</v>
      </c>
      <c r="BM136" s="322">
        <f t="shared" ref="BM136:CC136" si="607">BM108</f>
        <v>0.02</v>
      </c>
      <c r="BN136" s="322">
        <f t="shared" si="607"/>
        <v>0.02</v>
      </c>
      <c r="BO136" s="322">
        <f t="shared" si="607"/>
        <v>0.02</v>
      </c>
      <c r="BP136" s="322">
        <f t="shared" si="607"/>
        <v>0.02</v>
      </c>
      <c r="BQ136" s="322">
        <f t="shared" si="607"/>
        <v>0.02</v>
      </c>
      <c r="BR136" s="322">
        <f t="shared" si="607"/>
        <v>0.02</v>
      </c>
      <c r="BS136" s="322">
        <f t="shared" si="607"/>
        <v>0.02</v>
      </c>
      <c r="BT136" s="322">
        <f t="shared" si="607"/>
        <v>0.02</v>
      </c>
      <c r="BU136" s="322">
        <f t="shared" si="607"/>
        <v>0.02</v>
      </c>
      <c r="BV136" s="322">
        <f t="shared" si="607"/>
        <v>0.02</v>
      </c>
      <c r="BW136" s="322">
        <f t="shared" si="607"/>
        <v>0.02</v>
      </c>
      <c r="BX136" s="322">
        <f t="shared" si="607"/>
        <v>0.02</v>
      </c>
      <c r="BY136" s="322">
        <f t="shared" si="607"/>
        <v>0.02</v>
      </c>
      <c r="BZ136" s="322">
        <f t="shared" si="607"/>
        <v>0.02</v>
      </c>
      <c r="CA136" s="322">
        <f t="shared" si="607"/>
        <v>0.02</v>
      </c>
      <c r="CB136" s="322">
        <f t="shared" si="607"/>
        <v>0.02</v>
      </c>
      <c r="CC136" s="322">
        <f t="shared" si="607"/>
        <v>0.02</v>
      </c>
      <c r="CD136" s="364"/>
      <c r="CE136" s="122"/>
      <c r="CF136" s="122"/>
      <c r="CG136" s="122"/>
      <c r="CH136" s="122"/>
      <c r="CI136" s="122"/>
      <c r="CJ136" s="122"/>
      <c r="CK136" s="122"/>
      <c r="CL136" s="122"/>
      <c r="CM136" s="122"/>
      <c r="CN136" s="122"/>
      <c r="CO136" s="122"/>
      <c r="CP136" s="122"/>
      <c r="CQ136" s="122"/>
      <c r="CR136" s="122"/>
      <c r="CS136" s="122"/>
      <c r="CT136" s="122"/>
      <c r="CU136" s="122"/>
      <c r="CV136" s="122"/>
      <c r="CW136" s="122"/>
      <c r="CX136" s="122"/>
      <c r="CY136" s="122"/>
      <c r="CZ136" s="122"/>
      <c r="DA136" s="122"/>
      <c r="DB136" s="122"/>
      <c r="DC136" s="122"/>
      <c r="DD136" s="122"/>
      <c r="DE136" s="122"/>
      <c r="DF136" s="122"/>
      <c r="DG136" s="3"/>
      <c r="DH136" s="3"/>
      <c r="DI136" s="3"/>
      <c r="DJ136" s="3"/>
      <c r="DK136" s="3"/>
      <c r="DL136" s="3"/>
      <c r="DM136" s="3"/>
      <c r="DN136" s="3"/>
      <c r="DO136" s="3"/>
    </row>
    <row r="137" spans="28:119">
      <c r="AB137" s="154" t="b">
        <f>IF(AB135=TRUE,IF(YEAR(E8)&lt;1980,FALSE,TRUE),FALSE)</f>
        <v>0</v>
      </c>
      <c r="AC137" s="1" t="s">
        <v>917</v>
      </c>
      <c r="AD137" s="122"/>
      <c r="AE137" s="341"/>
      <c r="AF137" s="145"/>
      <c r="AG137" s="442"/>
      <c r="AH137" s="122"/>
      <c r="AI137" s="122"/>
      <c r="AJ137" s="123"/>
      <c r="AK137" s="171"/>
      <c r="AL137" s="122"/>
      <c r="AM137" s="122"/>
      <c r="AN137" s="376"/>
      <c r="AO137" s="293"/>
      <c r="AP137" s="377"/>
      <c r="AQ137" s="377"/>
      <c r="AR137" s="424"/>
      <c r="AS137" s="361"/>
      <c r="AT137" s="361"/>
      <c r="AU137" s="361"/>
      <c r="AV137" s="361"/>
      <c r="AW137" s="361"/>
      <c r="AX137" s="361"/>
      <c r="AY137" s="361"/>
      <c r="AZ137" s="361"/>
      <c r="BA137" s="361"/>
      <c r="BB137" s="361"/>
      <c r="BC137" s="378"/>
      <c r="BD137" s="378"/>
      <c r="BE137" s="378"/>
      <c r="BF137" s="378"/>
      <c r="BG137" s="378"/>
      <c r="BH137" s="378"/>
      <c r="BI137" s="379"/>
      <c r="BJ137" s="378"/>
      <c r="BK137" s="378"/>
      <c r="BL137" s="378"/>
      <c r="BM137" s="380"/>
      <c r="BN137" s="380"/>
      <c r="BO137" s="380"/>
      <c r="BP137" s="380"/>
      <c r="BQ137" s="380"/>
      <c r="BR137" s="380"/>
      <c r="BS137" s="380"/>
      <c r="BT137" s="380"/>
      <c r="BU137" s="380"/>
      <c r="BV137" s="380"/>
      <c r="BW137" s="380"/>
      <c r="BX137" s="380"/>
      <c r="BY137" s="380"/>
      <c r="BZ137" s="380"/>
      <c r="CA137" s="380"/>
      <c r="CB137" s="380"/>
      <c r="CC137" s="380"/>
      <c r="CD137" s="364"/>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22"/>
      <c r="DG137" s="3"/>
      <c r="DH137" s="3"/>
      <c r="DI137" s="3"/>
      <c r="DJ137" s="3"/>
      <c r="DK137" s="3"/>
      <c r="DL137" s="3"/>
      <c r="DM137" s="3"/>
      <c r="DN137" s="3"/>
      <c r="DO137" s="3"/>
    </row>
    <row r="138" spans="28:119">
      <c r="AB138" s="154"/>
      <c r="AC138" s="1"/>
      <c r="AD138" s="122"/>
      <c r="AE138" s="341"/>
      <c r="AF138" s="145"/>
      <c r="AG138" s="442"/>
      <c r="AH138" s="122"/>
      <c r="AI138" s="122"/>
      <c r="AJ138" s="123"/>
      <c r="AK138" s="363"/>
      <c r="AL138" s="122"/>
      <c r="AM138" s="122"/>
      <c r="AN138" s="122">
        <v>2001</v>
      </c>
      <c r="AO138" s="329">
        <f t="shared" ref="AO138:BL138" si="608">AN138+1</f>
        <v>2002</v>
      </c>
      <c r="AP138" s="148">
        <f t="shared" si="608"/>
        <v>2003</v>
      </c>
      <c r="AQ138" s="148">
        <f t="shared" si="608"/>
        <v>2004</v>
      </c>
      <c r="AR138" s="148">
        <f t="shared" si="608"/>
        <v>2005</v>
      </c>
      <c r="AS138" s="3">
        <f t="shared" si="608"/>
        <v>2006</v>
      </c>
      <c r="AT138" s="3">
        <f t="shared" si="608"/>
        <v>2007</v>
      </c>
      <c r="AU138" s="3">
        <f t="shared" si="608"/>
        <v>2008</v>
      </c>
      <c r="AV138" s="3">
        <f t="shared" si="608"/>
        <v>2009</v>
      </c>
      <c r="AW138" s="3">
        <f t="shared" si="608"/>
        <v>2010</v>
      </c>
      <c r="AX138" s="3">
        <f t="shared" si="608"/>
        <v>2011</v>
      </c>
      <c r="AY138" s="3">
        <f t="shared" si="608"/>
        <v>2012</v>
      </c>
      <c r="AZ138" s="3">
        <f t="shared" si="608"/>
        <v>2013</v>
      </c>
      <c r="BA138" s="3">
        <f t="shared" si="608"/>
        <v>2014</v>
      </c>
      <c r="BB138" s="3">
        <f t="shared" si="608"/>
        <v>2015</v>
      </c>
      <c r="BC138" s="121">
        <f t="shared" si="608"/>
        <v>2016</v>
      </c>
      <c r="BD138" s="121">
        <f t="shared" si="608"/>
        <v>2017</v>
      </c>
      <c r="BE138" s="121">
        <f t="shared" si="608"/>
        <v>2018</v>
      </c>
      <c r="BF138" s="121">
        <f t="shared" si="608"/>
        <v>2019</v>
      </c>
      <c r="BG138" s="121">
        <f t="shared" si="608"/>
        <v>2020</v>
      </c>
      <c r="BH138" s="121">
        <f t="shared" si="608"/>
        <v>2021</v>
      </c>
      <c r="BI138" s="294">
        <f t="shared" si="608"/>
        <v>2022</v>
      </c>
      <c r="BJ138" s="121">
        <f t="shared" si="608"/>
        <v>2023</v>
      </c>
      <c r="BK138" s="121">
        <f t="shared" si="608"/>
        <v>2024</v>
      </c>
      <c r="BL138" s="121">
        <f t="shared" si="608"/>
        <v>2025</v>
      </c>
      <c r="BM138" s="295">
        <f t="shared" ref="BM138" si="609">BL138+1</f>
        <v>2026</v>
      </c>
      <c r="BN138" s="295">
        <f t="shared" ref="BN138" si="610">BM138+1</f>
        <v>2027</v>
      </c>
      <c r="BO138" s="295">
        <f t="shared" ref="BO138" si="611">BN138+1</f>
        <v>2028</v>
      </c>
      <c r="BP138" s="295">
        <f t="shared" ref="BP138" si="612">BO138+1</f>
        <v>2029</v>
      </c>
      <c r="BQ138" s="295">
        <f t="shared" ref="BQ138" si="613">BP138+1</f>
        <v>2030</v>
      </c>
      <c r="BR138" s="295">
        <f t="shared" ref="BR138" si="614">BQ138+1</f>
        <v>2031</v>
      </c>
      <c r="BS138" s="295">
        <f t="shared" ref="BS138" si="615">BR138+1</f>
        <v>2032</v>
      </c>
      <c r="BT138" s="295">
        <f t="shared" ref="BT138" si="616">BS138+1</f>
        <v>2033</v>
      </c>
      <c r="BU138" s="295">
        <f t="shared" ref="BU138" si="617">BT138+1</f>
        <v>2034</v>
      </c>
      <c r="BV138" s="295">
        <f t="shared" ref="BV138" si="618">BU138+1</f>
        <v>2035</v>
      </c>
      <c r="BW138" s="295">
        <f t="shared" ref="BW138" si="619">BV138+1</f>
        <v>2036</v>
      </c>
      <c r="BX138" s="295">
        <f t="shared" ref="BX138" si="620">BW138+1</f>
        <v>2037</v>
      </c>
      <c r="BY138" s="295">
        <f t="shared" ref="BY138" si="621">BX138+1</f>
        <v>2038</v>
      </c>
      <c r="BZ138" s="295">
        <f t="shared" ref="BZ138" si="622">BY138+1</f>
        <v>2039</v>
      </c>
      <c r="CA138" s="295">
        <f t="shared" ref="CA138" si="623">BZ138+1</f>
        <v>2040</v>
      </c>
      <c r="CB138" s="295">
        <f t="shared" ref="CB138" si="624">CA138+1</f>
        <v>2041</v>
      </c>
      <c r="CC138" s="295">
        <f t="shared" ref="CC138" si="625">CB138+1</f>
        <v>2042</v>
      </c>
      <c r="CD138" s="178"/>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22"/>
      <c r="DG138" s="3"/>
      <c r="DH138" s="3"/>
      <c r="DI138" s="3"/>
      <c r="DJ138" s="3"/>
      <c r="DK138" s="3"/>
      <c r="DL138" s="3"/>
      <c r="DM138" s="3"/>
      <c r="DN138" s="3"/>
      <c r="DO138" s="3"/>
    </row>
    <row r="139" spans="28:119">
      <c r="AB139" s="154" t="b">
        <f>IF(ISERROR(E9*E9)=TRUE,FALSE,TRUE)</f>
        <v>1</v>
      </c>
      <c r="AC139" s="1" t="s">
        <v>918</v>
      </c>
      <c r="AD139" s="122"/>
      <c r="AE139" s="341"/>
      <c r="AF139" s="145"/>
      <c r="AG139" s="442"/>
      <c r="AH139" s="122"/>
      <c r="AI139" s="122"/>
      <c r="AJ139" s="123"/>
      <c r="AK139" s="171"/>
      <c r="AL139" s="122"/>
      <c r="AM139" s="122"/>
      <c r="AN139" s="122" t="s">
        <v>289</v>
      </c>
      <c r="AO139" s="293" t="str">
        <f>AN139</f>
        <v>WGA</v>
      </c>
      <c r="AP139" s="293" t="str">
        <f t="shared" ref="AP139:BL139" si="626">AO139</f>
        <v>WGA</v>
      </c>
      <c r="AQ139" s="293" t="str">
        <f t="shared" si="626"/>
        <v>WGA</v>
      </c>
      <c r="AR139" s="293" t="str">
        <f t="shared" si="626"/>
        <v>WGA</v>
      </c>
      <c r="AS139" s="444" t="str">
        <f t="shared" si="626"/>
        <v>WGA</v>
      </c>
      <c r="AT139" s="444" t="str">
        <f t="shared" si="626"/>
        <v>WGA</v>
      </c>
      <c r="AU139" s="444" t="str">
        <f t="shared" si="626"/>
        <v>WGA</v>
      </c>
      <c r="AV139" s="444" t="str">
        <f t="shared" si="626"/>
        <v>WGA</v>
      </c>
      <c r="AW139" s="444" t="str">
        <f t="shared" si="626"/>
        <v>WGA</v>
      </c>
      <c r="AX139" s="444" t="str">
        <f t="shared" si="626"/>
        <v>WGA</v>
      </c>
      <c r="AY139" s="444" t="str">
        <f t="shared" si="626"/>
        <v>WGA</v>
      </c>
      <c r="AZ139" s="444" t="str">
        <f t="shared" si="626"/>
        <v>WGA</v>
      </c>
      <c r="BA139" s="444" t="str">
        <f t="shared" si="626"/>
        <v>WGA</v>
      </c>
      <c r="BB139" s="444" t="str">
        <f t="shared" si="626"/>
        <v>WGA</v>
      </c>
      <c r="BC139" s="445" t="str">
        <f t="shared" si="626"/>
        <v>WGA</v>
      </c>
      <c r="BD139" s="445" t="str">
        <f t="shared" si="626"/>
        <v>WGA</v>
      </c>
      <c r="BE139" s="445" t="str">
        <f t="shared" si="626"/>
        <v>WGA</v>
      </c>
      <c r="BF139" s="445" t="str">
        <f t="shared" si="626"/>
        <v>WGA</v>
      </c>
      <c r="BG139" s="445" t="str">
        <f t="shared" si="626"/>
        <v>WGA</v>
      </c>
      <c r="BH139" s="445" t="str">
        <f t="shared" si="626"/>
        <v>WGA</v>
      </c>
      <c r="BI139" s="446" t="str">
        <f t="shared" si="626"/>
        <v>WGA</v>
      </c>
      <c r="BJ139" s="445" t="str">
        <f t="shared" si="626"/>
        <v>WGA</v>
      </c>
      <c r="BK139" s="445" t="str">
        <f t="shared" si="626"/>
        <v>WGA</v>
      </c>
      <c r="BL139" s="445" t="str">
        <f t="shared" si="626"/>
        <v>WGA</v>
      </c>
      <c r="BM139" s="447" t="str">
        <f t="shared" ref="BM139" si="627">BL139</f>
        <v>WGA</v>
      </c>
      <c r="BN139" s="447" t="str">
        <f t="shared" ref="BN139" si="628">BM139</f>
        <v>WGA</v>
      </c>
      <c r="BO139" s="447" t="str">
        <f t="shared" ref="BO139" si="629">BN139</f>
        <v>WGA</v>
      </c>
      <c r="BP139" s="447" t="str">
        <f t="shared" ref="BP139" si="630">BO139</f>
        <v>WGA</v>
      </c>
      <c r="BQ139" s="447" t="str">
        <f t="shared" ref="BQ139" si="631">BP139</f>
        <v>WGA</v>
      </c>
      <c r="BR139" s="447" t="str">
        <f t="shared" ref="BR139" si="632">BQ139</f>
        <v>WGA</v>
      </c>
      <c r="BS139" s="447" t="str">
        <f t="shared" ref="BS139" si="633">BR139</f>
        <v>WGA</v>
      </c>
      <c r="BT139" s="447" t="str">
        <f t="shared" ref="BT139" si="634">BS139</f>
        <v>WGA</v>
      </c>
      <c r="BU139" s="447" t="str">
        <f t="shared" ref="BU139" si="635">BT139</f>
        <v>WGA</v>
      </c>
      <c r="BV139" s="447" t="str">
        <f t="shared" ref="BV139" si="636">BU139</f>
        <v>WGA</v>
      </c>
      <c r="BW139" s="447" t="str">
        <f t="shared" ref="BW139" si="637">BV139</f>
        <v>WGA</v>
      </c>
      <c r="BX139" s="447" t="str">
        <f t="shared" ref="BX139" si="638">BW139</f>
        <v>WGA</v>
      </c>
      <c r="BY139" s="447" t="str">
        <f t="shared" ref="BY139" si="639">BX139</f>
        <v>WGA</v>
      </c>
      <c r="BZ139" s="447" t="str">
        <f t="shared" ref="BZ139" si="640">BY139</f>
        <v>WGA</v>
      </c>
      <c r="CA139" s="447" t="str">
        <f t="shared" ref="CA139" si="641">BZ139</f>
        <v>WGA</v>
      </c>
      <c r="CB139" s="447" t="str">
        <f t="shared" ref="CB139" si="642">CA139</f>
        <v>WGA</v>
      </c>
      <c r="CC139" s="447" t="str">
        <f t="shared" ref="CC139" si="643">CB139</f>
        <v>WGA</v>
      </c>
      <c r="CD139" s="178"/>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22"/>
      <c r="DG139" s="3"/>
      <c r="DH139" s="3"/>
      <c r="DI139" s="3"/>
      <c r="DJ139" s="3"/>
      <c r="DK139" s="3"/>
      <c r="DL139" s="3"/>
      <c r="DM139" s="3"/>
      <c r="DN139" s="3"/>
      <c r="DO139" s="3"/>
    </row>
    <row r="140" spans="28:119">
      <c r="AB140" s="123" t="b">
        <f>IF(AA10=0,FALSE,TRUE)</f>
        <v>0</v>
      </c>
      <c r="AC140" s="1" t="s">
        <v>933</v>
      </c>
      <c r="AD140" s="122"/>
      <c r="AE140" s="341"/>
      <c r="AF140" s="145"/>
      <c r="AG140" s="442"/>
      <c r="AH140" s="122"/>
      <c r="AI140" s="122"/>
      <c r="AJ140" s="123"/>
      <c r="AK140" s="171" t="s">
        <v>715</v>
      </c>
      <c r="AL140" s="122"/>
      <c r="AM140" s="359"/>
      <c r="AN140" s="300">
        <f t="shared" ref="AN140:BL140" si="644">AN113</f>
        <v>2.6651231066002534E-2</v>
      </c>
      <c r="AO140" s="299">
        <f t="shared" si="644"/>
        <v>3.7659730819599391E-2</v>
      </c>
      <c r="AP140" s="299">
        <f t="shared" si="644"/>
        <v>4.1433788213758316E-2</v>
      </c>
      <c r="AQ140" s="299">
        <f t="shared" si="644"/>
        <v>4.1022225148983571E-2</v>
      </c>
      <c r="AR140" s="299">
        <f t="shared" si="644"/>
        <v>3.2974624821844323E-2</v>
      </c>
      <c r="AS140" s="300">
        <f t="shared" si="644"/>
        <v>1.741105519772157E-2</v>
      </c>
      <c r="AT140" s="300">
        <f t="shared" si="644"/>
        <v>1.0559160160651171E-2</v>
      </c>
      <c r="AU140" s="300">
        <f t="shared" si="644"/>
        <v>1.0162187059377326E-2</v>
      </c>
      <c r="AV140" s="300">
        <f t="shared" si="644"/>
        <v>1.7668932912550117E-2</v>
      </c>
      <c r="AW140" s="300">
        <f t="shared" si="644"/>
        <v>2.5444356029305171E-2</v>
      </c>
      <c r="AX140" s="300">
        <f t="shared" si="644"/>
        <v>2.4641313377188334E-2</v>
      </c>
      <c r="AY140" s="300">
        <f t="shared" si="644"/>
        <v>2.1741447391596669E-2</v>
      </c>
      <c r="AZ140" s="300">
        <f t="shared" si="644"/>
        <v>2.5437233887533495E-2</v>
      </c>
      <c r="BA140" s="300">
        <f t="shared" si="644"/>
        <v>1.3861492515345297E-2</v>
      </c>
      <c r="BB140" s="300">
        <f t="shared" si="644"/>
        <v>1.3694652802078267E-2</v>
      </c>
      <c r="BC140" s="301">
        <f t="shared" si="644"/>
        <v>1.2383656557784395E-2</v>
      </c>
      <c r="BD140" s="301">
        <f t="shared" si="644"/>
        <v>1.3646416148230811E-2</v>
      </c>
      <c r="BE140" s="301">
        <f t="shared" si="644"/>
        <v>1.451037729467175E-2</v>
      </c>
      <c r="BF140" s="301">
        <f t="shared" si="644"/>
        <v>1.6186984318659059E-2</v>
      </c>
      <c r="BG140" s="301">
        <f t="shared" si="644"/>
        <v>2.056297127094453E-2</v>
      </c>
      <c r="BH140" s="301">
        <f t="shared" si="644"/>
        <v>2.2436713595748392E-2</v>
      </c>
      <c r="BI140" s="302">
        <f t="shared" si="644"/>
        <v>2.1004539684301715E-2</v>
      </c>
      <c r="BJ140" s="301">
        <f t="shared" si="644"/>
        <v>2.4462787806639907E-2</v>
      </c>
      <c r="BK140" s="301">
        <f t="shared" si="644"/>
        <v>5.0900385505608714E-2</v>
      </c>
      <c r="BL140" s="301">
        <f t="shared" si="644"/>
        <v>6.2614622044458779E-2</v>
      </c>
      <c r="BM140" s="303">
        <f t="shared" ref="BM140:CC140" si="645">BM113</f>
        <v>6.2614622044458779E-2</v>
      </c>
      <c r="BN140" s="303">
        <f t="shared" si="645"/>
        <v>6.2614622044458779E-2</v>
      </c>
      <c r="BO140" s="303">
        <f t="shared" si="645"/>
        <v>6.2614622044458779E-2</v>
      </c>
      <c r="BP140" s="303">
        <f t="shared" si="645"/>
        <v>6.2614622044458779E-2</v>
      </c>
      <c r="BQ140" s="303">
        <f t="shared" si="645"/>
        <v>6.2614622044458779E-2</v>
      </c>
      <c r="BR140" s="303">
        <f t="shared" si="645"/>
        <v>6.2614622044458779E-2</v>
      </c>
      <c r="BS140" s="303">
        <f t="shared" si="645"/>
        <v>6.2614622044458779E-2</v>
      </c>
      <c r="BT140" s="303">
        <f t="shared" si="645"/>
        <v>6.2614622044458779E-2</v>
      </c>
      <c r="BU140" s="303">
        <f t="shared" si="645"/>
        <v>6.2614622044458779E-2</v>
      </c>
      <c r="BV140" s="303">
        <f t="shared" si="645"/>
        <v>6.2614622044458779E-2</v>
      </c>
      <c r="BW140" s="303">
        <f t="shared" si="645"/>
        <v>6.2614622044458779E-2</v>
      </c>
      <c r="BX140" s="303">
        <f t="shared" si="645"/>
        <v>6.2614622044458779E-2</v>
      </c>
      <c r="BY140" s="303">
        <f t="shared" si="645"/>
        <v>6.2614622044458779E-2</v>
      </c>
      <c r="BZ140" s="303">
        <f t="shared" si="645"/>
        <v>6.2614622044458779E-2</v>
      </c>
      <c r="CA140" s="303">
        <f t="shared" si="645"/>
        <v>6.2614622044458779E-2</v>
      </c>
      <c r="CB140" s="303">
        <f t="shared" si="645"/>
        <v>6.2614622044458779E-2</v>
      </c>
      <c r="CC140" s="303">
        <f t="shared" si="645"/>
        <v>6.2614622044458779E-2</v>
      </c>
      <c r="CD140" s="178"/>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122"/>
      <c r="DG140" s="3"/>
      <c r="DH140" s="3"/>
      <c r="DI140" s="3"/>
      <c r="DJ140" s="3"/>
      <c r="DK140" s="3"/>
      <c r="DL140" s="3"/>
      <c r="DM140" s="3"/>
      <c r="DN140" s="3"/>
      <c r="DO140" s="3"/>
    </row>
    <row r="141" spans="28:119">
      <c r="AB141" s="123" t="b">
        <f ca="1">IF(AB139=TRUE,IF(YEAR(E9)&lt;YEAR(NOW())-64,FALSE,TRUE),"")</f>
        <v>0</v>
      </c>
      <c r="AC141" s="1" t="s">
        <v>934</v>
      </c>
      <c r="AD141" s="122"/>
      <c r="AE141" s="341"/>
      <c r="AF141" s="145"/>
      <c r="AG141" s="442"/>
      <c r="AH141" s="341"/>
      <c r="AI141" s="341"/>
      <c r="AJ141" s="123"/>
      <c r="AK141" s="171" t="s">
        <v>716</v>
      </c>
      <c r="AL141" s="122"/>
      <c r="AM141" s="359"/>
      <c r="AN141" s="309">
        <f t="shared" ref="AN141:BL141" si="646">AN114</f>
        <v>5.4500009839908214E-2</v>
      </c>
      <c r="AO141" s="308">
        <f t="shared" si="646"/>
        <v>4.7799991598603153E-2</v>
      </c>
      <c r="AP141" s="308">
        <f t="shared" si="646"/>
        <v>4.6599997461220122E-2</v>
      </c>
      <c r="AQ141" s="308">
        <f t="shared" si="646"/>
        <v>4.5000007490993976E-2</v>
      </c>
      <c r="AR141" s="308">
        <f t="shared" si="646"/>
        <v>3.9300011835601056E-2</v>
      </c>
      <c r="AS141" s="309">
        <f t="shared" si="646"/>
        <v>3.6156695917221038E-2</v>
      </c>
      <c r="AT141" s="309">
        <f t="shared" si="646"/>
        <v>3.8235620751875921E-2</v>
      </c>
      <c r="AU141" s="309">
        <f t="shared" si="646"/>
        <v>4.410003903757409E-2</v>
      </c>
      <c r="AV141" s="309">
        <f t="shared" si="646"/>
        <v>4.2200028760331243E-2</v>
      </c>
      <c r="AW141" s="309">
        <f t="shared" si="646"/>
        <v>3.8900033450578686E-2</v>
      </c>
      <c r="AX141" s="309">
        <f t="shared" si="646"/>
        <v>3.1000007537453245E-2</v>
      </c>
      <c r="AY141" s="309">
        <f t="shared" si="646"/>
        <v>2.7100009653499013E-2</v>
      </c>
      <c r="AZ141" s="309">
        <f t="shared" si="646"/>
        <v>2.2300050192195053E-2</v>
      </c>
      <c r="BA141" s="309">
        <f t="shared" si="646"/>
        <v>2.5299957325744638E-2</v>
      </c>
      <c r="BB141" s="309">
        <f t="shared" si="646"/>
        <v>1.5399960174683036E-2</v>
      </c>
      <c r="BC141" s="310">
        <f t="shared" si="646"/>
        <v>1.1100034333807018E-2</v>
      </c>
      <c r="BD141" s="310">
        <f t="shared" si="646"/>
        <v>7.1000003200292205E-3</v>
      </c>
      <c r="BE141" s="310">
        <f t="shared" si="646"/>
        <v>9.1000155016305317E-3</v>
      </c>
      <c r="BF141" s="310">
        <f t="shared" si="646"/>
        <v>8.6000335029261521E-3</v>
      </c>
      <c r="BG141" s="310">
        <f t="shared" si="646"/>
        <v>1.0400554570129117E-3</v>
      </c>
      <c r="BH141" s="310">
        <f t="shared" si="646"/>
        <v>-2.1600186074329786E-3</v>
      </c>
      <c r="BI141" s="311">
        <f t="shared" si="646"/>
        <v>8.7995469739587939E-4</v>
      </c>
      <c r="BJ141" s="310">
        <f t="shared" si="646"/>
        <v>2.3329968858514682E-2</v>
      </c>
      <c r="BK141" s="310">
        <f t="shared" si="646"/>
        <v>3.0590005328907655E-2</v>
      </c>
      <c r="BL141" s="310">
        <f t="shared" si="646"/>
        <v>2.6869942060977925E-2</v>
      </c>
      <c r="BM141" s="312">
        <f t="shared" ref="BM141:CC141" si="647">BM114</f>
        <v>2.6869942060977925E-2</v>
      </c>
      <c r="BN141" s="312">
        <f t="shared" si="647"/>
        <v>2.6869942060977925E-2</v>
      </c>
      <c r="BO141" s="312">
        <f t="shared" si="647"/>
        <v>2.6869942060977925E-2</v>
      </c>
      <c r="BP141" s="312">
        <f t="shared" si="647"/>
        <v>2.6869942060977925E-2</v>
      </c>
      <c r="BQ141" s="312">
        <f t="shared" si="647"/>
        <v>2.6869942060977925E-2</v>
      </c>
      <c r="BR141" s="312">
        <f t="shared" si="647"/>
        <v>2.6869942060977925E-2</v>
      </c>
      <c r="BS141" s="312">
        <f t="shared" si="647"/>
        <v>2.6869942060977925E-2</v>
      </c>
      <c r="BT141" s="312">
        <f t="shared" si="647"/>
        <v>2.6869942060977925E-2</v>
      </c>
      <c r="BU141" s="312">
        <f t="shared" si="647"/>
        <v>2.6869942060977925E-2</v>
      </c>
      <c r="BV141" s="312">
        <f t="shared" si="647"/>
        <v>2.6869942060977925E-2</v>
      </c>
      <c r="BW141" s="312">
        <f t="shared" si="647"/>
        <v>2.6869942060977925E-2</v>
      </c>
      <c r="BX141" s="312">
        <f t="shared" si="647"/>
        <v>2.6869942060977925E-2</v>
      </c>
      <c r="BY141" s="312">
        <f t="shared" si="647"/>
        <v>2.6869942060977925E-2</v>
      </c>
      <c r="BZ141" s="312">
        <f t="shared" si="647"/>
        <v>2.6869942060977925E-2</v>
      </c>
      <c r="CA141" s="312">
        <f t="shared" si="647"/>
        <v>2.6869942060977925E-2</v>
      </c>
      <c r="CB141" s="312">
        <f t="shared" si="647"/>
        <v>2.6869942060977925E-2</v>
      </c>
      <c r="CC141" s="312">
        <f t="shared" si="647"/>
        <v>2.6869942060977925E-2</v>
      </c>
      <c r="CD141" s="178"/>
      <c r="CE141" s="122"/>
      <c r="CF141" s="122"/>
      <c r="CG141" s="122"/>
      <c r="CH141" s="122"/>
      <c r="CI141" s="122"/>
      <c r="CJ141" s="122"/>
      <c r="CK141" s="122"/>
      <c r="CL141" s="122"/>
      <c r="CM141" s="122"/>
      <c r="CN141" s="122"/>
      <c r="CO141" s="122"/>
      <c r="CP141" s="122"/>
      <c r="CQ141" s="122"/>
      <c r="CR141" s="122"/>
      <c r="CS141" s="122"/>
      <c r="CT141" s="122"/>
      <c r="CU141" s="122"/>
      <c r="CV141" s="122"/>
      <c r="CW141" s="122"/>
      <c r="CX141" s="122"/>
      <c r="CY141" s="122"/>
      <c r="CZ141" s="122"/>
      <c r="DA141" s="122"/>
      <c r="DB141" s="122"/>
      <c r="DC141" s="122"/>
      <c r="DD141" s="122"/>
      <c r="DE141" s="122"/>
      <c r="DF141" s="122"/>
      <c r="DG141" s="3"/>
      <c r="DH141" s="3"/>
      <c r="DI141" s="3"/>
      <c r="DJ141" s="3"/>
      <c r="DK141" s="3"/>
      <c r="DL141" s="3"/>
      <c r="DM141" s="3"/>
      <c r="DN141" s="3"/>
      <c r="DO141" s="3"/>
    </row>
    <row r="142" spans="28:119">
      <c r="AB142" s="123"/>
      <c r="AC142" s="1"/>
      <c r="AD142" s="122"/>
      <c r="AE142" s="341"/>
      <c r="AF142" s="145"/>
      <c r="AG142" s="442"/>
      <c r="AH142" s="122"/>
      <c r="AI142" s="122"/>
      <c r="AJ142" s="123"/>
      <c r="AK142" s="171" t="s">
        <v>717</v>
      </c>
      <c r="AL142" s="122"/>
      <c r="AM142" s="360"/>
      <c r="AN142" s="309">
        <f t="shared" ref="AN142:AS142" si="648">AN115</f>
        <v>0.214</v>
      </c>
      <c r="AO142" s="308">
        <f t="shared" si="648"/>
        <v>0.214</v>
      </c>
      <c r="AP142" s="308">
        <f t="shared" si="648"/>
        <v>0.214</v>
      </c>
      <c r="AQ142" s="308">
        <f t="shared" si="648"/>
        <v>0.214</v>
      </c>
      <c r="AR142" s="308">
        <f t="shared" si="648"/>
        <v>0.214</v>
      </c>
      <c r="AS142" s="309">
        <f t="shared" si="648"/>
        <v>0.214</v>
      </c>
      <c r="AT142" s="448">
        <v>0.20100000000000001</v>
      </c>
      <c r="AU142" s="449">
        <v>0.20100000000000001</v>
      </c>
      <c r="AV142" s="449">
        <v>0.20100000000000001</v>
      </c>
      <c r="AW142" s="449">
        <v>0.20100000000000001</v>
      </c>
      <c r="AX142" s="449">
        <v>0.20100000000000001</v>
      </c>
      <c r="AY142" s="449">
        <v>0.20100000000000001</v>
      </c>
      <c r="AZ142" s="449">
        <v>0.20100000000000001</v>
      </c>
      <c r="BA142" s="449">
        <v>0.20100000000000001</v>
      </c>
      <c r="BB142" s="449">
        <v>0.20100000000000001</v>
      </c>
      <c r="BC142" s="310">
        <v>0.20100000000000001</v>
      </c>
      <c r="BD142" s="310">
        <v>0.20100000000000001</v>
      </c>
      <c r="BE142" s="310">
        <v>0.20100000000000001</v>
      </c>
      <c r="BF142" s="310">
        <v>0.20100000000000001</v>
      </c>
      <c r="BG142" s="310">
        <v>0.20100000000000001</v>
      </c>
      <c r="BH142" s="310">
        <v>0.20100000000000001</v>
      </c>
      <c r="BI142" s="311">
        <v>0.20100000000000001</v>
      </c>
      <c r="BJ142" s="310">
        <v>0.20100000000000001</v>
      </c>
      <c r="BK142" s="310">
        <v>0.20100000000000001</v>
      </c>
      <c r="BL142" s="310">
        <v>0.20100000000000001</v>
      </c>
      <c r="BM142" s="312">
        <v>0.20100000000000001</v>
      </c>
      <c r="BN142" s="312">
        <v>0.20100000000000001</v>
      </c>
      <c r="BO142" s="312">
        <v>0.20100000000000001</v>
      </c>
      <c r="BP142" s="312">
        <v>0.20100000000000001</v>
      </c>
      <c r="BQ142" s="312">
        <v>0.20100000000000001</v>
      </c>
      <c r="BR142" s="312">
        <v>0.20100000000000001</v>
      </c>
      <c r="BS142" s="312">
        <v>0.20100000000000001</v>
      </c>
      <c r="BT142" s="312">
        <v>0.20100000000000001</v>
      </c>
      <c r="BU142" s="312">
        <v>0.20100000000000001</v>
      </c>
      <c r="BV142" s="312">
        <v>0.20100000000000001</v>
      </c>
      <c r="BW142" s="312">
        <v>0.20100000000000001</v>
      </c>
      <c r="BX142" s="312">
        <v>0.20100000000000001</v>
      </c>
      <c r="BY142" s="312">
        <v>0.20100000000000001</v>
      </c>
      <c r="BZ142" s="312">
        <v>0.20100000000000001</v>
      </c>
      <c r="CA142" s="312">
        <v>0.20100000000000001</v>
      </c>
      <c r="CB142" s="312">
        <v>0.20100000000000001</v>
      </c>
      <c r="CC142" s="312">
        <v>0.20100000000000001</v>
      </c>
      <c r="CD142" s="178"/>
      <c r="CE142" s="122"/>
      <c r="CF142" s="122"/>
      <c r="CG142" s="122"/>
      <c r="CH142" s="122"/>
      <c r="CI142" s="122"/>
      <c r="CJ142" s="122"/>
      <c r="CK142" s="122"/>
      <c r="CL142" s="122"/>
      <c r="CM142" s="122"/>
      <c r="CN142" s="122"/>
      <c r="CO142" s="122"/>
      <c r="CP142" s="122"/>
      <c r="CQ142" s="122"/>
      <c r="CR142" s="122"/>
      <c r="CS142" s="122"/>
      <c r="CT142" s="122"/>
      <c r="CU142" s="122"/>
      <c r="CV142" s="122"/>
      <c r="CW142" s="122"/>
      <c r="CX142" s="122"/>
      <c r="CY142" s="122"/>
      <c r="CZ142" s="122"/>
      <c r="DA142" s="122"/>
      <c r="DB142" s="122"/>
      <c r="DC142" s="122"/>
      <c r="DD142" s="122"/>
      <c r="DE142" s="122"/>
      <c r="DF142" s="122"/>
      <c r="DG142" s="3"/>
      <c r="DH142" s="3"/>
      <c r="DI142" s="3"/>
      <c r="DJ142" s="3"/>
      <c r="DK142" s="3"/>
      <c r="DL142" s="3"/>
      <c r="DM142" s="3"/>
      <c r="DN142" s="3"/>
      <c r="DO142" s="3"/>
    </row>
    <row r="143" spans="28:119" ht="15.6">
      <c r="AB143" s="123" t="b">
        <f>IF(Invoer!AA11=0,FALSE,TRUE)</f>
        <v>0</v>
      </c>
      <c r="AC143" s="1" t="s">
        <v>141</v>
      </c>
      <c r="AD143" s="122"/>
      <c r="AE143" s="341"/>
      <c r="AF143" s="145"/>
      <c r="AG143" s="442"/>
      <c r="AH143" s="122"/>
      <c r="AI143" s="122"/>
      <c r="AJ143" s="123"/>
      <c r="AK143" s="171" t="s">
        <v>718</v>
      </c>
      <c r="AL143" s="122"/>
      <c r="AM143" s="360"/>
      <c r="AN143" s="309">
        <f t="shared" ref="AN143:BL143" si="649">AN116</f>
        <v>1.4E-2</v>
      </c>
      <c r="AO143" s="308">
        <f t="shared" si="649"/>
        <v>1.4E-2</v>
      </c>
      <c r="AP143" s="308">
        <f t="shared" si="649"/>
        <v>1.4E-2</v>
      </c>
      <c r="AQ143" s="308">
        <f t="shared" si="649"/>
        <v>1.4E-2</v>
      </c>
      <c r="AR143" s="308">
        <f t="shared" si="649"/>
        <v>1.4E-2</v>
      </c>
      <c r="AS143" s="309">
        <f t="shared" si="649"/>
        <v>1.4E-2</v>
      </c>
      <c r="AT143" s="309">
        <f t="shared" si="649"/>
        <v>1.4E-2</v>
      </c>
      <c r="AU143" s="309">
        <f t="shared" si="649"/>
        <v>1.4E-2</v>
      </c>
      <c r="AV143" s="309">
        <f t="shared" si="649"/>
        <v>1.4E-2</v>
      </c>
      <c r="AW143" s="309">
        <f t="shared" si="649"/>
        <v>1.4E-2</v>
      </c>
      <c r="AX143" s="309">
        <f t="shared" si="649"/>
        <v>1.4E-2</v>
      </c>
      <c r="AY143" s="309">
        <f t="shared" si="649"/>
        <v>1.4E-2</v>
      </c>
      <c r="AZ143" s="309">
        <f t="shared" si="649"/>
        <v>1.4E-2</v>
      </c>
      <c r="BA143" s="309">
        <f t="shared" si="649"/>
        <v>1.4E-2</v>
      </c>
      <c r="BB143" s="309">
        <f t="shared" si="649"/>
        <v>1.4E-2</v>
      </c>
      <c r="BC143" s="310">
        <f t="shared" si="649"/>
        <v>1.4E-2</v>
      </c>
      <c r="BD143" s="310">
        <f t="shared" si="649"/>
        <v>1.4E-2</v>
      </c>
      <c r="BE143" s="310">
        <f t="shared" si="649"/>
        <v>1.4E-2</v>
      </c>
      <c r="BF143" s="310">
        <f t="shared" si="649"/>
        <v>1.4E-2</v>
      </c>
      <c r="BG143" s="310">
        <f t="shared" si="649"/>
        <v>1.4E-2</v>
      </c>
      <c r="BH143" s="310">
        <f t="shared" si="649"/>
        <v>1.4E-2</v>
      </c>
      <c r="BI143" s="311">
        <f t="shared" si="649"/>
        <v>1.4E-2</v>
      </c>
      <c r="BJ143" s="310">
        <f t="shared" si="649"/>
        <v>1.4E-2</v>
      </c>
      <c r="BK143" s="310">
        <f t="shared" si="649"/>
        <v>1.4E-2</v>
      </c>
      <c r="BL143" s="310">
        <f t="shared" si="649"/>
        <v>1.4E-2</v>
      </c>
      <c r="BM143" s="312">
        <f t="shared" ref="BM143:CC143" si="650">BM116</f>
        <v>1.4E-2</v>
      </c>
      <c r="BN143" s="312">
        <f t="shared" si="650"/>
        <v>1.4E-2</v>
      </c>
      <c r="BO143" s="312">
        <f t="shared" si="650"/>
        <v>1.4E-2</v>
      </c>
      <c r="BP143" s="312">
        <f t="shared" si="650"/>
        <v>1.4E-2</v>
      </c>
      <c r="BQ143" s="312">
        <f t="shared" si="650"/>
        <v>1.4E-2</v>
      </c>
      <c r="BR143" s="312">
        <f t="shared" si="650"/>
        <v>1.4E-2</v>
      </c>
      <c r="BS143" s="312">
        <f t="shared" si="650"/>
        <v>1.4E-2</v>
      </c>
      <c r="BT143" s="312">
        <f t="shared" si="650"/>
        <v>1.4E-2</v>
      </c>
      <c r="BU143" s="312">
        <f t="shared" si="650"/>
        <v>1.4E-2</v>
      </c>
      <c r="BV143" s="312">
        <f t="shared" si="650"/>
        <v>1.4E-2</v>
      </c>
      <c r="BW143" s="312">
        <f t="shared" si="650"/>
        <v>1.4E-2</v>
      </c>
      <c r="BX143" s="312">
        <f t="shared" si="650"/>
        <v>1.4E-2</v>
      </c>
      <c r="BY143" s="312">
        <f t="shared" si="650"/>
        <v>1.4E-2</v>
      </c>
      <c r="BZ143" s="312">
        <f t="shared" si="650"/>
        <v>1.4E-2</v>
      </c>
      <c r="CA143" s="312">
        <f t="shared" si="650"/>
        <v>1.4E-2</v>
      </c>
      <c r="CB143" s="312">
        <f t="shared" si="650"/>
        <v>1.4E-2</v>
      </c>
      <c r="CC143" s="312">
        <f t="shared" si="650"/>
        <v>1.4E-2</v>
      </c>
      <c r="CD143" s="178"/>
      <c r="CF143" s="1"/>
      <c r="CG143" s="1"/>
      <c r="CH143" s="1"/>
      <c r="CI143" s="1"/>
      <c r="CJ143" s="1"/>
    </row>
    <row r="144" spans="28:119">
      <c r="AB144" s="123" t="b">
        <f>IF(ISERROR(E10*E10)=TRUE,FALSE,TRUE)</f>
        <v>1</v>
      </c>
      <c r="AC144" s="1" t="s">
        <v>920</v>
      </c>
      <c r="AD144" s="122"/>
      <c r="AE144" s="341"/>
      <c r="AF144" s="145"/>
      <c r="AG144" s="442"/>
      <c r="AH144" s="122"/>
      <c r="AI144" s="122"/>
      <c r="AJ144" s="123"/>
      <c r="AK144" s="171" t="s">
        <v>719</v>
      </c>
      <c r="AL144" s="122"/>
      <c r="AM144" s="361"/>
      <c r="AN144" s="338">
        <v>0.21</v>
      </c>
      <c r="AO144" s="308">
        <f t="shared" ref="AO144:BL144" si="651">AN144</f>
        <v>0.21</v>
      </c>
      <c r="AP144" s="308">
        <f t="shared" si="651"/>
        <v>0.21</v>
      </c>
      <c r="AQ144" s="308">
        <f t="shared" si="651"/>
        <v>0.21</v>
      </c>
      <c r="AR144" s="308">
        <f t="shared" si="651"/>
        <v>0.21</v>
      </c>
      <c r="AS144" s="309">
        <f t="shared" si="651"/>
        <v>0.21</v>
      </c>
      <c r="AT144" s="428">
        <f>IF(AND(AA12&gt;39082,AA12&lt;39142)=TRUE,21%,24%)</f>
        <v>0.24</v>
      </c>
      <c r="AU144" s="309">
        <f t="shared" si="651"/>
        <v>0.24</v>
      </c>
      <c r="AV144" s="309">
        <f t="shared" si="651"/>
        <v>0.24</v>
      </c>
      <c r="AW144" s="309">
        <f t="shared" si="651"/>
        <v>0.24</v>
      </c>
      <c r="AX144" s="309">
        <f t="shared" si="651"/>
        <v>0.24</v>
      </c>
      <c r="AY144" s="309">
        <f t="shared" si="651"/>
        <v>0.24</v>
      </c>
      <c r="AZ144" s="309">
        <f t="shared" si="651"/>
        <v>0.24</v>
      </c>
      <c r="BA144" s="309">
        <f t="shared" si="651"/>
        <v>0.24</v>
      </c>
      <c r="BB144" s="309">
        <f t="shared" si="651"/>
        <v>0.24</v>
      </c>
      <c r="BC144" s="310">
        <f t="shared" si="651"/>
        <v>0.24</v>
      </c>
      <c r="BD144" s="310">
        <f t="shared" si="651"/>
        <v>0.24</v>
      </c>
      <c r="BE144" s="310">
        <f t="shared" si="651"/>
        <v>0.24</v>
      </c>
      <c r="BF144" s="310">
        <f t="shared" si="651"/>
        <v>0.24</v>
      </c>
      <c r="BG144" s="310">
        <f t="shared" si="651"/>
        <v>0.24</v>
      </c>
      <c r="BH144" s="310">
        <f t="shared" si="651"/>
        <v>0.24</v>
      </c>
      <c r="BI144" s="311">
        <f t="shared" si="651"/>
        <v>0.24</v>
      </c>
      <c r="BJ144" s="310">
        <f t="shared" si="651"/>
        <v>0.24</v>
      </c>
      <c r="BK144" s="310">
        <f t="shared" si="651"/>
        <v>0.24</v>
      </c>
      <c r="BL144" s="310">
        <f t="shared" si="651"/>
        <v>0.24</v>
      </c>
      <c r="BM144" s="312">
        <f t="shared" ref="BM144" si="652">BL144</f>
        <v>0.24</v>
      </c>
      <c r="BN144" s="312">
        <f t="shared" ref="BN144" si="653">BM144</f>
        <v>0.24</v>
      </c>
      <c r="BO144" s="312">
        <f t="shared" ref="BO144" si="654">BN144</f>
        <v>0.24</v>
      </c>
      <c r="BP144" s="312">
        <f t="shared" ref="BP144" si="655">BO144</f>
        <v>0.24</v>
      </c>
      <c r="BQ144" s="312">
        <f t="shared" ref="BQ144" si="656">BP144</f>
        <v>0.24</v>
      </c>
      <c r="BR144" s="312">
        <f t="shared" ref="BR144" si="657">BQ144</f>
        <v>0.24</v>
      </c>
      <c r="BS144" s="312">
        <f t="shared" ref="BS144" si="658">BR144</f>
        <v>0.24</v>
      </c>
      <c r="BT144" s="312">
        <f t="shared" ref="BT144" si="659">BS144</f>
        <v>0.24</v>
      </c>
      <c r="BU144" s="312">
        <f t="shared" ref="BU144" si="660">BT144</f>
        <v>0.24</v>
      </c>
      <c r="BV144" s="312">
        <f t="shared" ref="BV144" si="661">BU144</f>
        <v>0.24</v>
      </c>
      <c r="BW144" s="312">
        <f t="shared" ref="BW144" si="662">BV144</f>
        <v>0.24</v>
      </c>
      <c r="BX144" s="312">
        <f t="shared" ref="BX144" si="663">BW144</f>
        <v>0.24</v>
      </c>
      <c r="BY144" s="312">
        <f t="shared" ref="BY144" si="664">BX144</f>
        <v>0.24</v>
      </c>
      <c r="BZ144" s="312">
        <f t="shared" ref="BZ144" si="665">BY144</f>
        <v>0.24</v>
      </c>
      <c r="CA144" s="312">
        <f t="shared" ref="CA144" si="666">BZ144</f>
        <v>0.24</v>
      </c>
      <c r="CB144" s="312">
        <f t="shared" ref="CB144" si="667">CA144</f>
        <v>0.24</v>
      </c>
      <c r="CC144" s="312">
        <f t="shared" ref="CC144" si="668">CB144</f>
        <v>0.24</v>
      </c>
      <c r="CD144" s="178"/>
      <c r="CF144" s="1"/>
      <c r="CG144" s="1"/>
      <c r="CH144" s="1"/>
      <c r="CI144" s="1"/>
      <c r="CJ144" s="1"/>
    </row>
    <row r="145" spans="28:88">
      <c r="AB145" s="123" t="b">
        <f ca="1">IF(AB144=TRUE,IF(YEAR(E10)&lt;YEAR(NOW())-12,FALSE,TRUE),"")</f>
        <v>0</v>
      </c>
      <c r="AC145" s="1" t="s">
        <v>921</v>
      </c>
      <c r="AD145" s="122"/>
      <c r="AE145" s="341"/>
      <c r="AF145" s="145"/>
      <c r="AG145" s="442"/>
      <c r="AH145" s="122"/>
      <c r="AI145" s="122"/>
      <c r="AJ145" s="123"/>
      <c r="AK145" s="171" t="s">
        <v>720</v>
      </c>
      <c r="AL145" s="122"/>
      <c r="AM145" s="361"/>
      <c r="AN145" s="319">
        <f t="shared" ref="AN145:BL145" si="669">AN118</f>
        <v>0.02</v>
      </c>
      <c r="AO145" s="318">
        <f t="shared" si="669"/>
        <v>0.02</v>
      </c>
      <c r="AP145" s="318">
        <f t="shared" si="669"/>
        <v>0.02</v>
      </c>
      <c r="AQ145" s="318">
        <f t="shared" si="669"/>
        <v>0.02</v>
      </c>
      <c r="AR145" s="318">
        <f t="shared" si="669"/>
        <v>0.02</v>
      </c>
      <c r="AS145" s="319">
        <f t="shared" si="669"/>
        <v>0.02</v>
      </c>
      <c r="AT145" s="319">
        <f t="shared" si="669"/>
        <v>0.02</v>
      </c>
      <c r="AU145" s="319">
        <f t="shared" si="669"/>
        <v>0.02</v>
      </c>
      <c r="AV145" s="319">
        <f t="shared" si="669"/>
        <v>0.02</v>
      </c>
      <c r="AW145" s="319">
        <f t="shared" si="669"/>
        <v>0.02</v>
      </c>
      <c r="AX145" s="319">
        <f t="shared" si="669"/>
        <v>0.02</v>
      </c>
      <c r="AY145" s="319">
        <f t="shared" si="669"/>
        <v>0.02</v>
      </c>
      <c r="AZ145" s="319">
        <f t="shared" si="669"/>
        <v>0.02</v>
      </c>
      <c r="BA145" s="319">
        <f t="shared" si="669"/>
        <v>0.02</v>
      </c>
      <c r="BB145" s="319">
        <f t="shared" si="669"/>
        <v>0.02</v>
      </c>
      <c r="BC145" s="320">
        <f t="shared" si="669"/>
        <v>0.02</v>
      </c>
      <c r="BD145" s="320">
        <f t="shared" si="669"/>
        <v>0.02</v>
      </c>
      <c r="BE145" s="320">
        <f t="shared" si="669"/>
        <v>0.02</v>
      </c>
      <c r="BF145" s="320">
        <f t="shared" si="669"/>
        <v>0.02</v>
      </c>
      <c r="BG145" s="320">
        <f t="shared" si="669"/>
        <v>0.02</v>
      </c>
      <c r="BH145" s="320">
        <f t="shared" si="669"/>
        <v>0.02</v>
      </c>
      <c r="BI145" s="321">
        <f t="shared" si="669"/>
        <v>0.02</v>
      </c>
      <c r="BJ145" s="320">
        <f t="shared" si="669"/>
        <v>0.02</v>
      </c>
      <c r="BK145" s="320">
        <f t="shared" si="669"/>
        <v>0.02</v>
      </c>
      <c r="BL145" s="320">
        <f t="shared" si="669"/>
        <v>0.02</v>
      </c>
      <c r="BM145" s="322">
        <f t="shared" ref="BM145:CC145" si="670">BM118</f>
        <v>0.02</v>
      </c>
      <c r="BN145" s="322">
        <f t="shared" si="670"/>
        <v>0.02</v>
      </c>
      <c r="BO145" s="322">
        <f t="shared" si="670"/>
        <v>0.02</v>
      </c>
      <c r="BP145" s="322">
        <f t="shared" si="670"/>
        <v>0.02</v>
      </c>
      <c r="BQ145" s="322">
        <f t="shared" si="670"/>
        <v>0.02</v>
      </c>
      <c r="BR145" s="322">
        <f t="shared" si="670"/>
        <v>0.02</v>
      </c>
      <c r="BS145" s="322">
        <f t="shared" si="670"/>
        <v>0.02</v>
      </c>
      <c r="BT145" s="322">
        <f t="shared" si="670"/>
        <v>0.02</v>
      </c>
      <c r="BU145" s="322">
        <f t="shared" si="670"/>
        <v>0.02</v>
      </c>
      <c r="BV145" s="322">
        <f t="shared" si="670"/>
        <v>0.02</v>
      </c>
      <c r="BW145" s="322">
        <f t="shared" si="670"/>
        <v>0.02</v>
      </c>
      <c r="BX145" s="322">
        <f t="shared" si="670"/>
        <v>0.02</v>
      </c>
      <c r="BY145" s="322">
        <f t="shared" si="670"/>
        <v>0.02</v>
      </c>
      <c r="BZ145" s="322">
        <f t="shared" si="670"/>
        <v>0.02</v>
      </c>
      <c r="CA145" s="322">
        <f t="shared" si="670"/>
        <v>0.02</v>
      </c>
      <c r="CB145" s="322">
        <f t="shared" si="670"/>
        <v>0.02</v>
      </c>
      <c r="CC145" s="322">
        <f t="shared" si="670"/>
        <v>0.02</v>
      </c>
      <c r="CD145" s="178"/>
      <c r="CF145" s="1"/>
      <c r="CG145" s="1"/>
      <c r="CH145" s="1"/>
      <c r="CI145" s="1"/>
      <c r="CJ145" s="1"/>
    </row>
    <row r="146" spans="28:88">
      <c r="AB146" s="123" t="b">
        <f ca="1">IF(AB144=TRUE,IF(YEAR(E10)&gt;YEAR(NOW())+8,FALSE,TRUE),"")</f>
        <v>1</v>
      </c>
      <c r="AC146" s="1" t="s">
        <v>922</v>
      </c>
      <c r="AD146" s="122"/>
      <c r="AE146" s="341"/>
      <c r="AF146" s="145"/>
      <c r="AG146" s="442"/>
      <c r="AH146" s="122"/>
      <c r="AI146" s="122"/>
      <c r="AJ146" s="123"/>
      <c r="AK146" s="363"/>
      <c r="AL146" s="450"/>
      <c r="AM146" s="122"/>
      <c r="AN146" s="122"/>
      <c r="AO146" s="293"/>
      <c r="AP146" s="148"/>
      <c r="AQ146" s="148"/>
      <c r="AR146" s="148"/>
      <c r="BC146" s="121"/>
      <c r="BD146" s="121"/>
      <c r="BG146" s="121"/>
      <c r="BH146" s="121"/>
      <c r="BI146" s="294"/>
      <c r="BJ146" s="121"/>
      <c r="BK146" s="121"/>
      <c r="BL146" s="121"/>
      <c r="BM146" s="295"/>
      <c r="BN146" s="295"/>
      <c r="BO146" s="295"/>
      <c r="BP146" s="295"/>
      <c r="BQ146" s="295"/>
      <c r="BR146" s="295"/>
      <c r="BS146" s="295"/>
      <c r="BT146" s="295"/>
      <c r="BU146" s="295"/>
      <c r="BV146" s="295"/>
      <c r="BW146" s="295"/>
      <c r="BX146" s="295"/>
      <c r="BY146" s="295"/>
      <c r="BZ146" s="295"/>
      <c r="CA146" s="295"/>
      <c r="CB146" s="295"/>
      <c r="CC146" s="295"/>
      <c r="CD146" s="364"/>
      <c r="CF146" s="1"/>
      <c r="CG146" s="1"/>
      <c r="CH146" s="1"/>
      <c r="CI146" s="1"/>
      <c r="CJ146" s="1"/>
    </row>
    <row r="147" spans="28:88">
      <c r="AB147" s="123" t="b">
        <f>IF(AB144=TRUE,IF(Invoer!AA11-Invoer!AA10&lt;365.25*21,FALSE,TRUE),"")</f>
        <v>0</v>
      </c>
      <c r="AC147" s="451" t="s">
        <v>1342</v>
      </c>
      <c r="AD147" s="122"/>
      <c r="AE147" s="341"/>
      <c r="AF147" s="145"/>
      <c r="AG147" s="442"/>
      <c r="AH147" s="122"/>
      <c r="AI147" s="122"/>
      <c r="AJ147" s="123"/>
      <c r="AK147" s="363"/>
      <c r="AL147" s="452"/>
      <c r="AM147" s="452"/>
      <c r="AN147" s="122">
        <v>2001</v>
      </c>
      <c r="AO147" s="329">
        <f t="shared" ref="AO147:BL147" si="671">AN147+1</f>
        <v>2002</v>
      </c>
      <c r="AP147" s="148">
        <f t="shared" si="671"/>
        <v>2003</v>
      </c>
      <c r="AQ147" s="148">
        <f t="shared" si="671"/>
        <v>2004</v>
      </c>
      <c r="AR147" s="148">
        <f t="shared" si="671"/>
        <v>2005</v>
      </c>
      <c r="AS147" s="3">
        <f t="shared" si="671"/>
        <v>2006</v>
      </c>
      <c r="AT147" s="3">
        <f t="shared" si="671"/>
        <v>2007</v>
      </c>
      <c r="AU147" s="3">
        <f t="shared" si="671"/>
        <v>2008</v>
      </c>
      <c r="AV147" s="3">
        <f t="shared" si="671"/>
        <v>2009</v>
      </c>
      <c r="AW147" s="3">
        <f t="shared" si="671"/>
        <v>2010</v>
      </c>
      <c r="AX147" s="3">
        <f t="shared" si="671"/>
        <v>2011</v>
      </c>
      <c r="AY147" s="3">
        <f t="shared" si="671"/>
        <v>2012</v>
      </c>
      <c r="AZ147" s="3">
        <f t="shared" si="671"/>
        <v>2013</v>
      </c>
      <c r="BA147" s="3">
        <f t="shared" si="671"/>
        <v>2014</v>
      </c>
      <c r="BB147" s="3">
        <f t="shared" si="671"/>
        <v>2015</v>
      </c>
      <c r="BC147" s="121">
        <f t="shared" si="671"/>
        <v>2016</v>
      </c>
      <c r="BD147" s="121">
        <f t="shared" si="671"/>
        <v>2017</v>
      </c>
      <c r="BE147" s="121">
        <f t="shared" si="671"/>
        <v>2018</v>
      </c>
      <c r="BF147" s="121">
        <f t="shared" si="671"/>
        <v>2019</v>
      </c>
      <c r="BG147" s="121">
        <f t="shared" si="671"/>
        <v>2020</v>
      </c>
      <c r="BH147" s="121">
        <f t="shared" si="671"/>
        <v>2021</v>
      </c>
      <c r="BI147" s="294">
        <f t="shared" si="671"/>
        <v>2022</v>
      </c>
      <c r="BJ147" s="121">
        <f t="shared" si="671"/>
        <v>2023</v>
      </c>
      <c r="BK147" s="121">
        <f t="shared" si="671"/>
        <v>2024</v>
      </c>
      <c r="BL147" s="121">
        <f t="shared" si="671"/>
        <v>2025</v>
      </c>
      <c r="BM147" s="295">
        <f t="shared" ref="BM147" si="672">BL147+1</f>
        <v>2026</v>
      </c>
      <c r="BN147" s="295">
        <f t="shared" ref="BN147" si="673">BM147+1</f>
        <v>2027</v>
      </c>
      <c r="BO147" s="295">
        <f t="shared" ref="BO147" si="674">BN147+1</f>
        <v>2028</v>
      </c>
      <c r="BP147" s="295">
        <f t="shared" ref="BP147" si="675">BO147+1</f>
        <v>2029</v>
      </c>
      <c r="BQ147" s="295">
        <f t="shared" ref="BQ147" si="676">BP147+1</f>
        <v>2030</v>
      </c>
      <c r="BR147" s="295">
        <f t="shared" ref="BR147" si="677">BQ147+1</f>
        <v>2031</v>
      </c>
      <c r="BS147" s="295">
        <f t="shared" ref="BS147" si="678">BR147+1</f>
        <v>2032</v>
      </c>
      <c r="BT147" s="295">
        <f t="shared" ref="BT147" si="679">BS147+1</f>
        <v>2033</v>
      </c>
      <c r="BU147" s="295">
        <f t="shared" ref="BU147" si="680">BT147+1</f>
        <v>2034</v>
      </c>
      <c r="BV147" s="295">
        <f t="shared" ref="BV147" si="681">BU147+1</f>
        <v>2035</v>
      </c>
      <c r="BW147" s="295">
        <f t="shared" ref="BW147" si="682">BV147+1</f>
        <v>2036</v>
      </c>
      <c r="BX147" s="295">
        <f t="shared" ref="BX147" si="683">BW147+1</f>
        <v>2037</v>
      </c>
      <c r="BY147" s="295">
        <f t="shared" ref="BY147" si="684">BX147+1</f>
        <v>2038</v>
      </c>
      <c r="BZ147" s="295">
        <f t="shared" ref="BZ147" si="685">BY147+1</f>
        <v>2039</v>
      </c>
      <c r="CA147" s="295">
        <f t="shared" ref="CA147" si="686">BZ147+1</f>
        <v>2040</v>
      </c>
      <c r="CB147" s="295">
        <f t="shared" ref="CB147" si="687">CA147+1</f>
        <v>2041</v>
      </c>
      <c r="CC147" s="295">
        <f t="shared" ref="CC147" si="688">CB147+1</f>
        <v>2042</v>
      </c>
      <c r="CD147" s="178"/>
      <c r="CF147" s="1"/>
      <c r="CG147" s="1"/>
      <c r="CH147" s="1"/>
      <c r="CI147" s="1"/>
      <c r="CJ147" s="1"/>
    </row>
    <row r="148" spans="28:88">
      <c r="AB148" s="123"/>
      <c r="AC148" s="1"/>
      <c r="AD148" s="122"/>
      <c r="AE148" s="341"/>
      <c r="AF148" s="145"/>
      <c r="AG148" s="442"/>
      <c r="AH148" s="122"/>
      <c r="AI148" s="122"/>
      <c r="AJ148" s="123"/>
      <c r="AK148" s="171"/>
      <c r="AL148" s="122"/>
      <c r="AM148" s="122"/>
      <c r="AN148" s="122" t="s">
        <v>290</v>
      </c>
      <c r="AO148" s="293" t="str">
        <f>AN148</f>
        <v>IVA</v>
      </c>
      <c r="AP148" s="293" t="str">
        <f t="shared" ref="AP148:BL148" si="689">AO148</f>
        <v>IVA</v>
      </c>
      <c r="AQ148" s="293" t="str">
        <f t="shared" si="689"/>
        <v>IVA</v>
      </c>
      <c r="AR148" s="293" t="str">
        <f t="shared" si="689"/>
        <v>IVA</v>
      </c>
      <c r="AS148" s="444" t="str">
        <f t="shared" si="689"/>
        <v>IVA</v>
      </c>
      <c r="AT148" s="444" t="str">
        <f t="shared" si="689"/>
        <v>IVA</v>
      </c>
      <c r="AU148" s="444" t="str">
        <f t="shared" si="689"/>
        <v>IVA</v>
      </c>
      <c r="AV148" s="444" t="str">
        <f t="shared" si="689"/>
        <v>IVA</v>
      </c>
      <c r="AW148" s="444" t="str">
        <f t="shared" si="689"/>
        <v>IVA</v>
      </c>
      <c r="AX148" s="444" t="str">
        <f t="shared" si="689"/>
        <v>IVA</v>
      </c>
      <c r="AY148" s="444" t="str">
        <f t="shared" si="689"/>
        <v>IVA</v>
      </c>
      <c r="AZ148" s="444" t="str">
        <f t="shared" si="689"/>
        <v>IVA</v>
      </c>
      <c r="BA148" s="444" t="str">
        <f t="shared" si="689"/>
        <v>IVA</v>
      </c>
      <c r="BB148" s="444" t="str">
        <f t="shared" si="689"/>
        <v>IVA</v>
      </c>
      <c r="BC148" s="445" t="str">
        <f t="shared" si="689"/>
        <v>IVA</v>
      </c>
      <c r="BD148" s="445" t="str">
        <f t="shared" si="689"/>
        <v>IVA</v>
      </c>
      <c r="BE148" s="445" t="str">
        <f t="shared" si="689"/>
        <v>IVA</v>
      </c>
      <c r="BF148" s="445" t="str">
        <f t="shared" si="689"/>
        <v>IVA</v>
      </c>
      <c r="BG148" s="445" t="str">
        <f t="shared" si="689"/>
        <v>IVA</v>
      </c>
      <c r="BH148" s="445" t="str">
        <f t="shared" si="689"/>
        <v>IVA</v>
      </c>
      <c r="BI148" s="446" t="str">
        <f t="shared" si="689"/>
        <v>IVA</v>
      </c>
      <c r="BJ148" s="445" t="str">
        <f t="shared" si="689"/>
        <v>IVA</v>
      </c>
      <c r="BK148" s="445" t="str">
        <f t="shared" si="689"/>
        <v>IVA</v>
      </c>
      <c r="BL148" s="445" t="str">
        <f t="shared" si="689"/>
        <v>IVA</v>
      </c>
      <c r="BM148" s="447" t="str">
        <f t="shared" ref="BM148" si="690">BL148</f>
        <v>IVA</v>
      </c>
      <c r="BN148" s="447" t="str">
        <f t="shared" ref="BN148" si="691">BM148</f>
        <v>IVA</v>
      </c>
      <c r="BO148" s="447" t="str">
        <f t="shared" ref="BO148" si="692">BN148</f>
        <v>IVA</v>
      </c>
      <c r="BP148" s="447" t="str">
        <f t="shared" ref="BP148" si="693">BO148</f>
        <v>IVA</v>
      </c>
      <c r="BQ148" s="447" t="str">
        <f t="shared" ref="BQ148" si="694">BP148</f>
        <v>IVA</v>
      </c>
      <c r="BR148" s="447" t="str">
        <f t="shared" ref="BR148" si="695">BQ148</f>
        <v>IVA</v>
      </c>
      <c r="BS148" s="447" t="str">
        <f t="shared" ref="BS148" si="696">BR148</f>
        <v>IVA</v>
      </c>
      <c r="BT148" s="447" t="str">
        <f t="shared" ref="BT148" si="697">BS148</f>
        <v>IVA</v>
      </c>
      <c r="BU148" s="447" t="str">
        <f t="shared" ref="BU148" si="698">BT148</f>
        <v>IVA</v>
      </c>
      <c r="BV148" s="447" t="str">
        <f t="shared" ref="BV148" si="699">BU148</f>
        <v>IVA</v>
      </c>
      <c r="BW148" s="447" t="str">
        <f t="shared" ref="BW148" si="700">BV148</f>
        <v>IVA</v>
      </c>
      <c r="BX148" s="447" t="str">
        <f t="shared" ref="BX148" si="701">BW148</f>
        <v>IVA</v>
      </c>
      <c r="BY148" s="447" t="str">
        <f t="shared" ref="BY148" si="702">BX148</f>
        <v>IVA</v>
      </c>
      <c r="BZ148" s="447" t="str">
        <f t="shared" ref="BZ148" si="703">BY148</f>
        <v>IVA</v>
      </c>
      <c r="CA148" s="447" t="str">
        <f t="shared" ref="CA148" si="704">BZ148</f>
        <v>IVA</v>
      </c>
      <c r="CB148" s="447" t="str">
        <f t="shared" ref="CB148" si="705">CA148</f>
        <v>IVA</v>
      </c>
      <c r="CC148" s="447" t="str">
        <f t="shared" ref="CC148" si="706">CB148</f>
        <v>IVA</v>
      </c>
      <c r="CD148" s="178"/>
      <c r="CF148" s="1"/>
      <c r="CG148" s="1"/>
      <c r="CH148" s="1"/>
      <c r="CI148" s="1"/>
      <c r="CJ148" s="1"/>
    </row>
    <row r="149" spans="28:88">
      <c r="AB149" s="123" t="b">
        <f>IF(AB135=TRUE,IF(DAYS360(Invoer!AA9,Invoer!AA11)&gt;540,TRUE,FALSE),"")</f>
        <v>0</v>
      </c>
      <c r="AC149" s="1" t="s">
        <v>931</v>
      </c>
      <c r="AD149" s="122"/>
      <c r="AE149" s="341"/>
      <c r="AF149" s="453"/>
      <c r="AG149" s="442"/>
      <c r="AH149" s="122"/>
      <c r="AI149" s="122"/>
      <c r="AJ149" s="123"/>
      <c r="AK149" s="171" t="s">
        <v>715</v>
      </c>
      <c r="AL149" s="122"/>
      <c r="AM149" s="359"/>
      <c r="AN149" s="300">
        <f t="shared" ref="AN149:BL149" si="707">AN140</f>
        <v>2.6651231066002534E-2</v>
      </c>
      <c r="AO149" s="299">
        <f t="shared" si="707"/>
        <v>3.7659730819599391E-2</v>
      </c>
      <c r="AP149" s="299">
        <f t="shared" si="707"/>
        <v>4.1433788213758316E-2</v>
      </c>
      <c r="AQ149" s="299">
        <f t="shared" si="707"/>
        <v>4.1022225148983571E-2</v>
      </c>
      <c r="AR149" s="299">
        <f t="shared" si="707"/>
        <v>3.2974624821844323E-2</v>
      </c>
      <c r="AS149" s="300">
        <f t="shared" si="707"/>
        <v>1.741105519772157E-2</v>
      </c>
      <c r="AT149" s="300">
        <f t="shared" si="707"/>
        <v>1.0559160160651171E-2</v>
      </c>
      <c r="AU149" s="300">
        <f t="shared" si="707"/>
        <v>1.0162187059377326E-2</v>
      </c>
      <c r="AV149" s="300">
        <f t="shared" si="707"/>
        <v>1.7668932912550117E-2</v>
      </c>
      <c r="AW149" s="300">
        <f t="shared" si="707"/>
        <v>2.5444356029305171E-2</v>
      </c>
      <c r="AX149" s="300">
        <f t="shared" si="707"/>
        <v>2.4641313377188334E-2</v>
      </c>
      <c r="AY149" s="300">
        <f t="shared" si="707"/>
        <v>2.1741447391596669E-2</v>
      </c>
      <c r="AZ149" s="300">
        <f t="shared" si="707"/>
        <v>2.5437233887533495E-2</v>
      </c>
      <c r="BA149" s="300">
        <f t="shared" si="707"/>
        <v>1.3861492515345297E-2</v>
      </c>
      <c r="BB149" s="300">
        <f t="shared" si="707"/>
        <v>1.3694652802078267E-2</v>
      </c>
      <c r="BC149" s="301">
        <f t="shared" si="707"/>
        <v>1.2383656557784395E-2</v>
      </c>
      <c r="BD149" s="301">
        <f t="shared" si="707"/>
        <v>1.3646416148230811E-2</v>
      </c>
      <c r="BE149" s="301">
        <f t="shared" si="707"/>
        <v>1.451037729467175E-2</v>
      </c>
      <c r="BF149" s="301">
        <f t="shared" si="707"/>
        <v>1.6186984318659059E-2</v>
      </c>
      <c r="BG149" s="301">
        <f t="shared" si="707"/>
        <v>2.056297127094453E-2</v>
      </c>
      <c r="BH149" s="301">
        <f t="shared" si="707"/>
        <v>2.2436713595748392E-2</v>
      </c>
      <c r="BI149" s="302">
        <f t="shared" si="707"/>
        <v>2.1004539684301715E-2</v>
      </c>
      <c r="BJ149" s="301">
        <f t="shared" si="707"/>
        <v>2.4462787806639907E-2</v>
      </c>
      <c r="BK149" s="301">
        <f t="shared" si="707"/>
        <v>5.0900385505608714E-2</v>
      </c>
      <c r="BL149" s="301">
        <f t="shared" si="707"/>
        <v>6.2614622044458779E-2</v>
      </c>
      <c r="BM149" s="303">
        <f t="shared" ref="BM149:CC149" si="708">BM140</f>
        <v>6.2614622044458779E-2</v>
      </c>
      <c r="BN149" s="303">
        <f t="shared" si="708"/>
        <v>6.2614622044458779E-2</v>
      </c>
      <c r="BO149" s="303">
        <f t="shared" si="708"/>
        <v>6.2614622044458779E-2</v>
      </c>
      <c r="BP149" s="303">
        <f t="shared" si="708"/>
        <v>6.2614622044458779E-2</v>
      </c>
      <c r="BQ149" s="303">
        <f t="shared" si="708"/>
        <v>6.2614622044458779E-2</v>
      </c>
      <c r="BR149" s="303">
        <f t="shared" si="708"/>
        <v>6.2614622044458779E-2</v>
      </c>
      <c r="BS149" s="303">
        <f t="shared" si="708"/>
        <v>6.2614622044458779E-2</v>
      </c>
      <c r="BT149" s="303">
        <f t="shared" si="708"/>
        <v>6.2614622044458779E-2</v>
      </c>
      <c r="BU149" s="303">
        <f t="shared" si="708"/>
        <v>6.2614622044458779E-2</v>
      </c>
      <c r="BV149" s="303">
        <f t="shared" si="708"/>
        <v>6.2614622044458779E-2</v>
      </c>
      <c r="BW149" s="303">
        <f t="shared" si="708"/>
        <v>6.2614622044458779E-2</v>
      </c>
      <c r="BX149" s="303">
        <f t="shared" si="708"/>
        <v>6.2614622044458779E-2</v>
      </c>
      <c r="BY149" s="303">
        <f t="shared" si="708"/>
        <v>6.2614622044458779E-2</v>
      </c>
      <c r="BZ149" s="303">
        <f t="shared" si="708"/>
        <v>6.2614622044458779E-2</v>
      </c>
      <c r="CA149" s="303">
        <f t="shared" si="708"/>
        <v>6.2614622044458779E-2</v>
      </c>
      <c r="CB149" s="303">
        <f t="shared" si="708"/>
        <v>6.2614622044458779E-2</v>
      </c>
      <c r="CC149" s="303">
        <f t="shared" si="708"/>
        <v>6.2614622044458779E-2</v>
      </c>
      <c r="CD149" s="178"/>
      <c r="CF149" s="1"/>
      <c r="CG149" s="1"/>
      <c r="CH149" s="1"/>
      <c r="CI149" s="1"/>
      <c r="CJ149" s="1"/>
    </row>
    <row r="150" spans="28:88">
      <c r="AB150" s="154" t="b">
        <f>IF(AB135=TRUE,IF(DAYS360(Invoer!AA9,Invoer!AA11)&gt;360*43,FALSE,TRUE),"")</f>
        <v>1</v>
      </c>
      <c r="AC150" s="1" t="s">
        <v>932</v>
      </c>
      <c r="AD150" s="122"/>
      <c r="AE150" s="341"/>
      <c r="AF150" s="145"/>
      <c r="AG150" s="442"/>
      <c r="AH150" s="122"/>
      <c r="AI150" s="122"/>
      <c r="AJ150" s="123"/>
      <c r="AK150" s="171" t="s">
        <v>716</v>
      </c>
      <c r="AL150" s="122"/>
      <c r="AM150" s="359"/>
      <c r="AN150" s="309">
        <f t="shared" ref="AN150:BL150" si="709">AN141</f>
        <v>5.4500009839908214E-2</v>
      </c>
      <c r="AO150" s="308">
        <f t="shared" si="709"/>
        <v>4.7799991598603153E-2</v>
      </c>
      <c r="AP150" s="308">
        <f t="shared" si="709"/>
        <v>4.6599997461220122E-2</v>
      </c>
      <c r="AQ150" s="308">
        <f t="shared" si="709"/>
        <v>4.5000007490993976E-2</v>
      </c>
      <c r="AR150" s="308">
        <f t="shared" si="709"/>
        <v>3.9300011835601056E-2</v>
      </c>
      <c r="AS150" s="309">
        <f t="shared" si="709"/>
        <v>3.6156695917221038E-2</v>
      </c>
      <c r="AT150" s="309">
        <f t="shared" si="709"/>
        <v>3.8235620751875921E-2</v>
      </c>
      <c r="AU150" s="309">
        <f t="shared" si="709"/>
        <v>4.410003903757409E-2</v>
      </c>
      <c r="AV150" s="309">
        <f t="shared" si="709"/>
        <v>4.2200028760331243E-2</v>
      </c>
      <c r="AW150" s="309">
        <f t="shared" si="709"/>
        <v>3.8900033450578686E-2</v>
      </c>
      <c r="AX150" s="309">
        <f t="shared" si="709"/>
        <v>3.1000007537453245E-2</v>
      </c>
      <c r="AY150" s="309">
        <f t="shared" si="709"/>
        <v>2.7100009653499013E-2</v>
      </c>
      <c r="AZ150" s="309">
        <f t="shared" si="709"/>
        <v>2.2300050192195053E-2</v>
      </c>
      <c r="BA150" s="309">
        <f t="shared" si="709"/>
        <v>2.5299957325744638E-2</v>
      </c>
      <c r="BB150" s="309">
        <f t="shared" si="709"/>
        <v>1.5399960174683036E-2</v>
      </c>
      <c r="BC150" s="310">
        <f t="shared" si="709"/>
        <v>1.1100034333807018E-2</v>
      </c>
      <c r="BD150" s="310">
        <f t="shared" si="709"/>
        <v>7.1000003200292205E-3</v>
      </c>
      <c r="BE150" s="310">
        <f t="shared" si="709"/>
        <v>9.1000155016305317E-3</v>
      </c>
      <c r="BF150" s="310">
        <f t="shared" si="709"/>
        <v>8.6000335029261521E-3</v>
      </c>
      <c r="BG150" s="310">
        <f t="shared" si="709"/>
        <v>1.0400554570129117E-3</v>
      </c>
      <c r="BH150" s="310">
        <f t="shared" si="709"/>
        <v>-2.1600186074329786E-3</v>
      </c>
      <c r="BI150" s="311">
        <f t="shared" si="709"/>
        <v>8.7995469739587939E-4</v>
      </c>
      <c r="BJ150" s="310">
        <f t="shared" si="709"/>
        <v>2.3329968858514682E-2</v>
      </c>
      <c r="BK150" s="310">
        <f t="shared" si="709"/>
        <v>3.0590005328907655E-2</v>
      </c>
      <c r="BL150" s="310">
        <f t="shared" si="709"/>
        <v>2.6869942060977925E-2</v>
      </c>
      <c r="BM150" s="312">
        <f t="shared" ref="BM150:CC150" si="710">BM141</f>
        <v>2.6869942060977925E-2</v>
      </c>
      <c r="BN150" s="312">
        <f t="shared" si="710"/>
        <v>2.6869942060977925E-2</v>
      </c>
      <c r="BO150" s="312">
        <f t="shared" si="710"/>
        <v>2.6869942060977925E-2</v>
      </c>
      <c r="BP150" s="312">
        <f t="shared" si="710"/>
        <v>2.6869942060977925E-2</v>
      </c>
      <c r="BQ150" s="312">
        <f t="shared" si="710"/>
        <v>2.6869942060977925E-2</v>
      </c>
      <c r="BR150" s="312">
        <f t="shared" si="710"/>
        <v>2.6869942060977925E-2</v>
      </c>
      <c r="BS150" s="312">
        <f t="shared" si="710"/>
        <v>2.6869942060977925E-2</v>
      </c>
      <c r="BT150" s="312">
        <f t="shared" si="710"/>
        <v>2.6869942060977925E-2</v>
      </c>
      <c r="BU150" s="312">
        <f t="shared" si="710"/>
        <v>2.6869942060977925E-2</v>
      </c>
      <c r="BV150" s="312">
        <f t="shared" si="710"/>
        <v>2.6869942060977925E-2</v>
      </c>
      <c r="BW150" s="312">
        <f t="shared" si="710"/>
        <v>2.6869942060977925E-2</v>
      </c>
      <c r="BX150" s="312">
        <f t="shared" si="710"/>
        <v>2.6869942060977925E-2</v>
      </c>
      <c r="BY150" s="312">
        <f t="shared" si="710"/>
        <v>2.6869942060977925E-2</v>
      </c>
      <c r="BZ150" s="312">
        <f t="shared" si="710"/>
        <v>2.6869942060977925E-2</v>
      </c>
      <c r="CA150" s="312">
        <f t="shared" si="710"/>
        <v>2.6869942060977925E-2</v>
      </c>
      <c r="CB150" s="312">
        <f t="shared" si="710"/>
        <v>2.6869942060977925E-2</v>
      </c>
      <c r="CC150" s="312">
        <f t="shared" si="710"/>
        <v>2.6869942060977925E-2</v>
      </c>
      <c r="CD150" s="178"/>
      <c r="CF150" s="1"/>
      <c r="CG150" s="1"/>
      <c r="CH150" s="1"/>
      <c r="CI150" s="1"/>
      <c r="CJ150" s="1"/>
    </row>
    <row r="151" spans="28:88">
      <c r="AB151" s="123"/>
      <c r="AC151" s="1"/>
      <c r="AD151" s="122"/>
      <c r="AE151" s="341"/>
      <c r="AF151" s="145"/>
      <c r="AG151" s="442"/>
      <c r="AH151" s="122"/>
      <c r="AI151" s="122"/>
      <c r="AJ151" s="123"/>
      <c r="AK151" s="171" t="s">
        <v>717</v>
      </c>
      <c r="AL151" s="122"/>
      <c r="AM151" s="360"/>
      <c r="AN151" s="309">
        <f t="shared" ref="AN151:AS151" si="711">AN142</f>
        <v>0.214</v>
      </c>
      <c r="AO151" s="308">
        <f t="shared" si="711"/>
        <v>0.214</v>
      </c>
      <c r="AP151" s="308">
        <f t="shared" si="711"/>
        <v>0.214</v>
      </c>
      <c r="AQ151" s="308">
        <f t="shared" si="711"/>
        <v>0.214</v>
      </c>
      <c r="AR151" s="308">
        <f t="shared" si="711"/>
        <v>0.214</v>
      </c>
      <c r="AS151" s="309">
        <f t="shared" si="711"/>
        <v>0.214</v>
      </c>
      <c r="AT151" s="309">
        <v>0.09</v>
      </c>
      <c r="AU151" s="309">
        <f>AT151</f>
        <v>0.09</v>
      </c>
      <c r="AV151" s="309">
        <f t="shared" ref="AV151:BL151" si="712">AU151</f>
        <v>0.09</v>
      </c>
      <c r="AW151" s="309">
        <f t="shared" si="712"/>
        <v>0.09</v>
      </c>
      <c r="AX151" s="309">
        <f t="shared" si="712"/>
        <v>0.09</v>
      </c>
      <c r="AY151" s="309">
        <f t="shared" si="712"/>
        <v>0.09</v>
      </c>
      <c r="AZ151" s="309">
        <f t="shared" si="712"/>
        <v>0.09</v>
      </c>
      <c r="BA151" s="309">
        <f t="shared" si="712"/>
        <v>0.09</v>
      </c>
      <c r="BB151" s="309">
        <f t="shared" si="712"/>
        <v>0.09</v>
      </c>
      <c r="BC151" s="310">
        <f t="shared" si="712"/>
        <v>0.09</v>
      </c>
      <c r="BD151" s="310">
        <f t="shared" si="712"/>
        <v>0.09</v>
      </c>
      <c r="BE151" s="310">
        <f t="shared" si="712"/>
        <v>0.09</v>
      </c>
      <c r="BF151" s="310">
        <f t="shared" si="712"/>
        <v>0.09</v>
      </c>
      <c r="BG151" s="310">
        <f t="shared" si="712"/>
        <v>0.09</v>
      </c>
      <c r="BH151" s="310">
        <f t="shared" si="712"/>
        <v>0.09</v>
      </c>
      <c r="BI151" s="311">
        <f t="shared" si="712"/>
        <v>0.09</v>
      </c>
      <c r="BJ151" s="310">
        <f t="shared" si="712"/>
        <v>0.09</v>
      </c>
      <c r="BK151" s="310">
        <f t="shared" si="712"/>
        <v>0.09</v>
      </c>
      <c r="BL151" s="310">
        <f t="shared" si="712"/>
        <v>0.09</v>
      </c>
      <c r="BM151" s="312">
        <f t="shared" ref="BM151" si="713">BL151</f>
        <v>0.09</v>
      </c>
      <c r="BN151" s="312">
        <f t="shared" ref="BN151" si="714">BM151</f>
        <v>0.09</v>
      </c>
      <c r="BO151" s="312">
        <f t="shared" ref="BO151" si="715">BN151</f>
        <v>0.09</v>
      </c>
      <c r="BP151" s="312">
        <f t="shared" ref="BP151" si="716">BO151</f>
        <v>0.09</v>
      </c>
      <c r="BQ151" s="312">
        <f t="shared" ref="BQ151" si="717">BP151</f>
        <v>0.09</v>
      </c>
      <c r="BR151" s="312">
        <f t="shared" ref="BR151" si="718">BQ151</f>
        <v>0.09</v>
      </c>
      <c r="BS151" s="312">
        <f t="shared" ref="BS151" si="719">BR151</f>
        <v>0.09</v>
      </c>
      <c r="BT151" s="312">
        <f t="shared" ref="BT151" si="720">BS151</f>
        <v>0.09</v>
      </c>
      <c r="BU151" s="312">
        <f t="shared" ref="BU151" si="721">BT151</f>
        <v>0.09</v>
      </c>
      <c r="BV151" s="312">
        <f t="shared" ref="BV151" si="722">BU151</f>
        <v>0.09</v>
      </c>
      <c r="BW151" s="312">
        <f t="shared" ref="BW151" si="723">BV151</f>
        <v>0.09</v>
      </c>
      <c r="BX151" s="312">
        <f t="shared" ref="BX151" si="724">BW151</f>
        <v>0.09</v>
      </c>
      <c r="BY151" s="312">
        <f t="shared" ref="BY151" si="725">BX151</f>
        <v>0.09</v>
      </c>
      <c r="BZ151" s="312">
        <f t="shared" ref="BZ151" si="726">BY151</f>
        <v>0.09</v>
      </c>
      <c r="CA151" s="312">
        <f t="shared" ref="CA151" si="727">BZ151</f>
        <v>0.09</v>
      </c>
      <c r="CB151" s="312">
        <f t="shared" ref="CB151" si="728">CA151</f>
        <v>0.09</v>
      </c>
      <c r="CC151" s="312">
        <f t="shared" ref="CC151" si="729">CB151</f>
        <v>0.09</v>
      </c>
      <c r="CD151" s="178"/>
      <c r="CF151" s="1"/>
      <c r="CG151" s="1"/>
      <c r="CH151" s="1"/>
      <c r="CI151" s="1"/>
      <c r="CJ151" s="1"/>
    </row>
    <row r="152" spans="28:88" ht="15.6">
      <c r="AB152" s="154" t="b">
        <f>IF(Invoer!AA12=0,FALSE,TRUE)</f>
        <v>0</v>
      </c>
      <c r="AC152" s="1" t="s">
        <v>935</v>
      </c>
      <c r="AD152" s="122"/>
      <c r="AE152" s="341"/>
      <c r="AF152" s="145"/>
      <c r="AG152" s="442"/>
      <c r="AH152" s="122"/>
      <c r="AI152" s="122"/>
      <c r="AJ152" s="123"/>
      <c r="AK152" s="171" t="s">
        <v>718</v>
      </c>
      <c r="AL152" s="122"/>
      <c r="AM152" s="360"/>
      <c r="AN152" s="309">
        <f t="shared" ref="AN152:BL152" si="730">AN143</f>
        <v>1.4E-2</v>
      </c>
      <c r="AO152" s="308">
        <f t="shared" si="730"/>
        <v>1.4E-2</v>
      </c>
      <c r="AP152" s="308">
        <f t="shared" si="730"/>
        <v>1.4E-2</v>
      </c>
      <c r="AQ152" s="308">
        <f t="shared" si="730"/>
        <v>1.4E-2</v>
      </c>
      <c r="AR152" s="308">
        <f t="shared" si="730"/>
        <v>1.4E-2</v>
      </c>
      <c r="AS152" s="309">
        <f t="shared" si="730"/>
        <v>1.4E-2</v>
      </c>
      <c r="AT152" s="309">
        <f t="shared" si="730"/>
        <v>1.4E-2</v>
      </c>
      <c r="AU152" s="309">
        <f t="shared" si="730"/>
        <v>1.4E-2</v>
      </c>
      <c r="AV152" s="309">
        <f t="shared" si="730"/>
        <v>1.4E-2</v>
      </c>
      <c r="AW152" s="309">
        <f t="shared" si="730"/>
        <v>1.4E-2</v>
      </c>
      <c r="AX152" s="309">
        <f t="shared" si="730"/>
        <v>1.4E-2</v>
      </c>
      <c r="AY152" s="309">
        <f t="shared" si="730"/>
        <v>1.4E-2</v>
      </c>
      <c r="AZ152" s="309">
        <f t="shared" si="730"/>
        <v>1.4E-2</v>
      </c>
      <c r="BA152" s="309">
        <f t="shared" si="730"/>
        <v>1.4E-2</v>
      </c>
      <c r="BB152" s="309">
        <f t="shared" si="730"/>
        <v>1.4E-2</v>
      </c>
      <c r="BC152" s="310">
        <f t="shared" si="730"/>
        <v>1.4E-2</v>
      </c>
      <c r="BD152" s="310">
        <f t="shared" si="730"/>
        <v>1.4E-2</v>
      </c>
      <c r="BE152" s="310">
        <f t="shared" si="730"/>
        <v>1.4E-2</v>
      </c>
      <c r="BF152" s="310">
        <f t="shared" si="730"/>
        <v>1.4E-2</v>
      </c>
      <c r="BG152" s="310">
        <f t="shared" si="730"/>
        <v>1.4E-2</v>
      </c>
      <c r="BH152" s="310">
        <f t="shared" si="730"/>
        <v>1.4E-2</v>
      </c>
      <c r="BI152" s="311">
        <f t="shared" si="730"/>
        <v>1.4E-2</v>
      </c>
      <c r="BJ152" s="310">
        <f t="shared" si="730"/>
        <v>1.4E-2</v>
      </c>
      <c r="BK152" s="310">
        <f t="shared" si="730"/>
        <v>1.4E-2</v>
      </c>
      <c r="BL152" s="310">
        <f t="shared" si="730"/>
        <v>1.4E-2</v>
      </c>
      <c r="BM152" s="312">
        <f t="shared" ref="BM152:CC152" si="731">BM143</f>
        <v>1.4E-2</v>
      </c>
      <c r="BN152" s="312">
        <f t="shared" si="731"/>
        <v>1.4E-2</v>
      </c>
      <c r="BO152" s="312">
        <f t="shared" si="731"/>
        <v>1.4E-2</v>
      </c>
      <c r="BP152" s="312">
        <f t="shared" si="731"/>
        <v>1.4E-2</v>
      </c>
      <c r="BQ152" s="312">
        <f t="shared" si="731"/>
        <v>1.4E-2</v>
      </c>
      <c r="BR152" s="312">
        <f t="shared" si="731"/>
        <v>1.4E-2</v>
      </c>
      <c r="BS152" s="312">
        <f t="shared" si="731"/>
        <v>1.4E-2</v>
      </c>
      <c r="BT152" s="312">
        <f t="shared" si="731"/>
        <v>1.4E-2</v>
      </c>
      <c r="BU152" s="312">
        <f t="shared" si="731"/>
        <v>1.4E-2</v>
      </c>
      <c r="BV152" s="312">
        <f t="shared" si="731"/>
        <v>1.4E-2</v>
      </c>
      <c r="BW152" s="312">
        <f t="shared" si="731"/>
        <v>1.4E-2</v>
      </c>
      <c r="BX152" s="312">
        <f t="shared" si="731"/>
        <v>1.4E-2</v>
      </c>
      <c r="BY152" s="312">
        <f t="shared" si="731"/>
        <v>1.4E-2</v>
      </c>
      <c r="BZ152" s="312">
        <f t="shared" si="731"/>
        <v>1.4E-2</v>
      </c>
      <c r="CA152" s="312">
        <f t="shared" si="731"/>
        <v>1.4E-2</v>
      </c>
      <c r="CB152" s="312">
        <f t="shared" si="731"/>
        <v>1.4E-2</v>
      </c>
      <c r="CC152" s="312">
        <f t="shared" si="731"/>
        <v>1.4E-2</v>
      </c>
      <c r="CD152" s="178"/>
      <c r="CF152" s="1"/>
      <c r="CG152" s="1"/>
      <c r="CH152" s="1"/>
      <c r="CI152" s="1"/>
      <c r="CJ152" s="1"/>
    </row>
    <row r="153" spans="28:88">
      <c r="AB153" s="123" t="b">
        <f>IF(ISERROR(E11*E11)=TRUE,FALSE,TRUE)</f>
        <v>1</v>
      </c>
      <c r="AC153" s="1" t="s">
        <v>923</v>
      </c>
      <c r="AD153" s="122"/>
      <c r="AE153" s="341"/>
      <c r="AF153" s="145"/>
      <c r="AG153" s="442"/>
      <c r="AH153" s="122"/>
      <c r="AI153" s="122"/>
      <c r="AJ153" s="123"/>
      <c r="AK153" s="171" t="s">
        <v>719</v>
      </c>
      <c r="AL153" s="122"/>
      <c r="AM153" s="361"/>
      <c r="AN153" s="338">
        <v>0.21</v>
      </c>
      <c r="AO153" s="308">
        <f t="shared" ref="AO153:BL153" si="732">AN153</f>
        <v>0.21</v>
      </c>
      <c r="AP153" s="308">
        <f t="shared" si="732"/>
        <v>0.21</v>
      </c>
      <c r="AQ153" s="308">
        <f t="shared" si="732"/>
        <v>0.21</v>
      </c>
      <c r="AR153" s="308">
        <f t="shared" si="732"/>
        <v>0.21</v>
      </c>
      <c r="AS153" s="309">
        <f t="shared" si="732"/>
        <v>0.21</v>
      </c>
      <c r="AT153" s="428">
        <f>IF(AND(AA12&gt;39082,AA12&lt;39142)=TRUE,21%,25%)</f>
        <v>0.25</v>
      </c>
      <c r="AU153" s="309">
        <f t="shared" si="732"/>
        <v>0.25</v>
      </c>
      <c r="AV153" s="309">
        <f t="shared" si="732"/>
        <v>0.25</v>
      </c>
      <c r="AW153" s="309">
        <f t="shared" si="732"/>
        <v>0.25</v>
      </c>
      <c r="AX153" s="309">
        <f t="shared" si="732"/>
        <v>0.25</v>
      </c>
      <c r="AY153" s="309">
        <f t="shared" si="732"/>
        <v>0.25</v>
      </c>
      <c r="AZ153" s="309">
        <f t="shared" si="732"/>
        <v>0.25</v>
      </c>
      <c r="BA153" s="309">
        <f t="shared" si="732"/>
        <v>0.25</v>
      </c>
      <c r="BB153" s="309">
        <f t="shared" si="732"/>
        <v>0.25</v>
      </c>
      <c r="BC153" s="310">
        <f t="shared" si="732"/>
        <v>0.25</v>
      </c>
      <c r="BD153" s="310">
        <f t="shared" si="732"/>
        <v>0.25</v>
      </c>
      <c r="BE153" s="310">
        <f t="shared" si="732"/>
        <v>0.25</v>
      </c>
      <c r="BF153" s="310">
        <f t="shared" si="732"/>
        <v>0.25</v>
      </c>
      <c r="BG153" s="310">
        <f t="shared" si="732"/>
        <v>0.25</v>
      </c>
      <c r="BH153" s="310">
        <f t="shared" si="732"/>
        <v>0.25</v>
      </c>
      <c r="BI153" s="311">
        <f t="shared" si="732"/>
        <v>0.25</v>
      </c>
      <c r="BJ153" s="310">
        <f t="shared" si="732"/>
        <v>0.25</v>
      </c>
      <c r="BK153" s="310">
        <f t="shared" si="732"/>
        <v>0.25</v>
      </c>
      <c r="BL153" s="310">
        <f t="shared" si="732"/>
        <v>0.25</v>
      </c>
      <c r="BM153" s="312">
        <f t="shared" ref="BM153" si="733">BL153</f>
        <v>0.25</v>
      </c>
      <c r="BN153" s="312">
        <f t="shared" ref="BN153" si="734">BM153</f>
        <v>0.25</v>
      </c>
      <c r="BO153" s="312">
        <f t="shared" ref="BO153" si="735">BN153</f>
        <v>0.25</v>
      </c>
      <c r="BP153" s="312">
        <f t="shared" ref="BP153" si="736">BO153</f>
        <v>0.25</v>
      </c>
      <c r="BQ153" s="312">
        <f t="shared" ref="BQ153" si="737">BP153</f>
        <v>0.25</v>
      </c>
      <c r="BR153" s="312">
        <f t="shared" ref="BR153" si="738">BQ153</f>
        <v>0.25</v>
      </c>
      <c r="BS153" s="312">
        <f t="shared" ref="BS153" si="739">BR153</f>
        <v>0.25</v>
      </c>
      <c r="BT153" s="312">
        <f t="shared" ref="BT153" si="740">BS153</f>
        <v>0.25</v>
      </c>
      <c r="BU153" s="312">
        <f t="shared" ref="BU153" si="741">BT153</f>
        <v>0.25</v>
      </c>
      <c r="BV153" s="312">
        <f t="shared" ref="BV153" si="742">BU153</f>
        <v>0.25</v>
      </c>
      <c r="BW153" s="312">
        <f t="shared" ref="BW153" si="743">BV153</f>
        <v>0.25</v>
      </c>
      <c r="BX153" s="312">
        <f t="shared" ref="BX153" si="744">BW153</f>
        <v>0.25</v>
      </c>
      <c r="BY153" s="312">
        <f t="shared" ref="BY153" si="745">BX153</f>
        <v>0.25</v>
      </c>
      <c r="BZ153" s="312">
        <f t="shared" ref="BZ153" si="746">BY153</f>
        <v>0.25</v>
      </c>
      <c r="CA153" s="312">
        <f t="shared" ref="CA153" si="747">BZ153</f>
        <v>0.25</v>
      </c>
      <c r="CB153" s="312">
        <f t="shared" ref="CB153" si="748">CA153</f>
        <v>0.25</v>
      </c>
      <c r="CC153" s="312">
        <f t="shared" ref="CC153" si="749">CB153</f>
        <v>0.25</v>
      </c>
      <c r="CD153" s="178"/>
      <c r="CF153" s="1"/>
      <c r="CG153" s="1"/>
      <c r="CH153" s="1"/>
      <c r="CI153" s="1"/>
      <c r="CJ153" s="1"/>
    </row>
    <row r="154" spans="28:88">
      <c r="AB154" s="123" t="b">
        <f>IF(YEAR(Invoer!AA12)&lt;2000,FALSE,TRUE)</f>
        <v>0</v>
      </c>
      <c r="AC154" s="1" t="s">
        <v>142</v>
      </c>
      <c r="AD154" s="122"/>
      <c r="AE154" s="341"/>
      <c r="AF154" s="145"/>
      <c r="AG154" s="442"/>
      <c r="AH154" s="122"/>
      <c r="AI154" s="122"/>
      <c r="AJ154" s="123"/>
      <c r="AK154" s="171" t="s">
        <v>720</v>
      </c>
      <c r="AL154" s="122"/>
      <c r="AM154" s="361"/>
      <c r="AN154" s="319">
        <f t="shared" ref="AN154:BL154" si="750">AN145</f>
        <v>0.02</v>
      </c>
      <c r="AO154" s="318">
        <f t="shared" si="750"/>
        <v>0.02</v>
      </c>
      <c r="AP154" s="318">
        <f t="shared" si="750"/>
        <v>0.02</v>
      </c>
      <c r="AQ154" s="318">
        <f t="shared" si="750"/>
        <v>0.02</v>
      </c>
      <c r="AR154" s="318">
        <f t="shared" si="750"/>
        <v>0.02</v>
      </c>
      <c r="AS154" s="319">
        <f t="shared" si="750"/>
        <v>0.02</v>
      </c>
      <c r="AT154" s="319">
        <f t="shared" si="750"/>
        <v>0.02</v>
      </c>
      <c r="AU154" s="319">
        <f t="shared" si="750"/>
        <v>0.02</v>
      </c>
      <c r="AV154" s="319">
        <f t="shared" si="750"/>
        <v>0.02</v>
      </c>
      <c r="AW154" s="319">
        <f t="shared" si="750"/>
        <v>0.02</v>
      </c>
      <c r="AX154" s="319">
        <f t="shared" si="750"/>
        <v>0.02</v>
      </c>
      <c r="AY154" s="319">
        <f t="shared" si="750"/>
        <v>0.02</v>
      </c>
      <c r="AZ154" s="319">
        <f t="shared" si="750"/>
        <v>0.02</v>
      </c>
      <c r="BA154" s="319">
        <f t="shared" si="750"/>
        <v>0.02</v>
      </c>
      <c r="BB154" s="319">
        <f t="shared" si="750"/>
        <v>0.02</v>
      </c>
      <c r="BC154" s="320">
        <f t="shared" si="750"/>
        <v>0.02</v>
      </c>
      <c r="BD154" s="320">
        <f t="shared" si="750"/>
        <v>0.02</v>
      </c>
      <c r="BE154" s="320">
        <f t="shared" si="750"/>
        <v>0.02</v>
      </c>
      <c r="BF154" s="320">
        <f t="shared" si="750"/>
        <v>0.02</v>
      </c>
      <c r="BG154" s="320">
        <f t="shared" si="750"/>
        <v>0.02</v>
      </c>
      <c r="BH154" s="320">
        <f t="shared" si="750"/>
        <v>0.02</v>
      </c>
      <c r="BI154" s="321">
        <f t="shared" si="750"/>
        <v>0.02</v>
      </c>
      <c r="BJ154" s="320">
        <f t="shared" si="750"/>
        <v>0.02</v>
      </c>
      <c r="BK154" s="320">
        <f t="shared" si="750"/>
        <v>0.02</v>
      </c>
      <c r="BL154" s="320">
        <f t="shared" si="750"/>
        <v>0.02</v>
      </c>
      <c r="BM154" s="322">
        <f t="shared" ref="BM154:CC154" si="751">BM145</f>
        <v>0.02</v>
      </c>
      <c r="BN154" s="322">
        <f t="shared" si="751"/>
        <v>0.02</v>
      </c>
      <c r="BO154" s="322">
        <f t="shared" si="751"/>
        <v>0.02</v>
      </c>
      <c r="BP154" s="322">
        <f t="shared" si="751"/>
        <v>0.02</v>
      </c>
      <c r="BQ154" s="322">
        <f t="shared" si="751"/>
        <v>0.02</v>
      </c>
      <c r="BR154" s="322">
        <f t="shared" si="751"/>
        <v>0.02</v>
      </c>
      <c r="BS154" s="322">
        <f t="shared" si="751"/>
        <v>0.02</v>
      </c>
      <c r="BT154" s="322">
        <f t="shared" si="751"/>
        <v>0.02</v>
      </c>
      <c r="BU154" s="322">
        <f t="shared" si="751"/>
        <v>0.02</v>
      </c>
      <c r="BV154" s="322">
        <f t="shared" si="751"/>
        <v>0.02</v>
      </c>
      <c r="BW154" s="322">
        <f t="shared" si="751"/>
        <v>0.02</v>
      </c>
      <c r="BX154" s="322">
        <f t="shared" si="751"/>
        <v>0.02</v>
      </c>
      <c r="BY154" s="322">
        <f t="shared" si="751"/>
        <v>0.02</v>
      </c>
      <c r="BZ154" s="322">
        <f t="shared" si="751"/>
        <v>0.02</v>
      </c>
      <c r="CA154" s="322">
        <f t="shared" si="751"/>
        <v>0.02</v>
      </c>
      <c r="CB154" s="322">
        <f t="shared" si="751"/>
        <v>0.02</v>
      </c>
      <c r="CC154" s="322">
        <f t="shared" si="751"/>
        <v>0.02</v>
      </c>
      <c r="CD154" s="178"/>
      <c r="CF154" s="1"/>
      <c r="CG154" s="1"/>
      <c r="CH154" s="1"/>
      <c r="CI154" s="1"/>
      <c r="CJ154" s="1"/>
    </row>
    <row r="155" spans="28:88">
      <c r="AB155" s="123" t="b">
        <f ca="1">IF(AB153=TRUE,IF(YEAR(E11)&gt;YEAR(NOW())+8,FALSE,TRUE),"")</f>
        <v>1</v>
      </c>
      <c r="AC155" s="1" t="s">
        <v>924</v>
      </c>
      <c r="AD155" s="122"/>
      <c r="AE155" s="122"/>
      <c r="AF155" s="122"/>
      <c r="AG155" s="342"/>
      <c r="AH155" s="122"/>
      <c r="AI155" s="122"/>
      <c r="AK155" s="363"/>
      <c r="AL155" s="40"/>
      <c r="AM155" s="122"/>
      <c r="AN155" s="122"/>
      <c r="AO155" s="293"/>
      <c r="AP155" s="148"/>
      <c r="AQ155" s="148"/>
      <c r="AR155" s="148"/>
      <c r="BC155" s="121"/>
      <c r="BD155" s="121"/>
      <c r="BG155" s="121"/>
      <c r="BH155" s="121"/>
      <c r="BI155" s="294"/>
      <c r="BJ155" s="121"/>
      <c r="BK155" s="121"/>
      <c r="BL155" s="121"/>
      <c r="BM155" s="295"/>
      <c r="BN155" s="295"/>
      <c r="BO155" s="295"/>
      <c r="BP155" s="295"/>
      <c r="BQ155" s="295"/>
      <c r="BR155" s="295"/>
      <c r="BS155" s="295"/>
      <c r="BT155" s="295"/>
      <c r="BU155" s="295"/>
      <c r="BV155" s="295"/>
      <c r="BW155" s="295"/>
      <c r="BX155" s="295"/>
      <c r="BY155" s="295"/>
      <c r="BZ155" s="295"/>
      <c r="CA155" s="295"/>
      <c r="CB155" s="295"/>
      <c r="CC155" s="295"/>
      <c r="CD155" s="364"/>
      <c r="CF155" s="1"/>
      <c r="CG155" s="1"/>
      <c r="CH155" s="1"/>
      <c r="CI155" s="1"/>
      <c r="CJ155" s="1"/>
    </row>
    <row r="156" spans="28:88" ht="13.8" thickBot="1">
      <c r="AB156" s="123" t="b">
        <f>IF(AB153=TRUE,IF(Invoer!AA12-Invoer!AA10&lt;365.25*21,FALSE,TRUE),"")</f>
        <v>0</v>
      </c>
      <c r="AC156" s="451" t="s">
        <v>1341</v>
      </c>
      <c r="AD156" s="122"/>
      <c r="AE156" s="341"/>
      <c r="AF156" s="122"/>
      <c r="AG156" s="342"/>
      <c r="AH156" s="122"/>
      <c r="AI156" s="122"/>
      <c r="AK156" s="171"/>
      <c r="AL156" s="122"/>
      <c r="AM156" s="122"/>
      <c r="AN156" s="376"/>
      <c r="AO156" s="293"/>
      <c r="AP156" s="377"/>
      <c r="AQ156" s="377"/>
      <c r="AR156" s="424"/>
      <c r="AS156" s="361"/>
      <c r="AT156" s="361"/>
      <c r="AU156" s="361"/>
      <c r="AV156" s="361"/>
      <c r="AW156" s="361"/>
      <c r="AX156" s="361"/>
      <c r="AY156" s="454"/>
      <c r="BC156" s="121"/>
      <c r="BD156" s="121"/>
      <c r="BG156" s="121"/>
      <c r="BH156" s="121"/>
      <c r="BI156" s="294"/>
      <c r="BJ156" s="121"/>
      <c r="BK156" s="121"/>
      <c r="BL156" s="121"/>
      <c r="BM156" s="295"/>
      <c r="BN156" s="295"/>
      <c r="BO156" s="295"/>
      <c r="BP156" s="295"/>
      <c r="BQ156" s="295"/>
      <c r="BR156" s="295"/>
      <c r="BS156" s="295"/>
      <c r="BT156" s="295"/>
      <c r="BU156" s="295"/>
      <c r="BV156" s="295"/>
      <c r="BW156" s="295"/>
      <c r="BX156" s="295"/>
      <c r="BY156" s="295"/>
      <c r="BZ156" s="295"/>
      <c r="CA156" s="295"/>
      <c r="CB156" s="295"/>
      <c r="CC156" s="295"/>
      <c r="CF156" s="1"/>
      <c r="CG156" s="1"/>
      <c r="CH156" s="1"/>
      <c r="CI156" s="1"/>
      <c r="CJ156" s="1"/>
    </row>
    <row r="157" spans="28:88">
      <c r="AB157" s="123"/>
      <c r="AC157" s="1"/>
      <c r="AD157" s="122"/>
      <c r="AE157" s="341"/>
      <c r="AF157" s="122"/>
      <c r="AG157" s="342"/>
      <c r="AH157" s="122"/>
      <c r="AI157" s="122"/>
      <c r="AK157" s="358" t="s">
        <v>288</v>
      </c>
      <c r="AL157" s="125"/>
      <c r="AM157" s="125"/>
      <c r="AN157" s="125">
        <v>2001</v>
      </c>
      <c r="AO157" s="286">
        <f t="shared" ref="AO157:BL157" si="752">AN157+1</f>
        <v>2002</v>
      </c>
      <c r="AP157" s="287">
        <f t="shared" si="752"/>
        <v>2003</v>
      </c>
      <c r="AQ157" s="287">
        <f t="shared" si="752"/>
        <v>2004</v>
      </c>
      <c r="AR157" s="287">
        <f t="shared" si="752"/>
        <v>2005</v>
      </c>
      <c r="AS157" s="285">
        <f t="shared" si="752"/>
        <v>2006</v>
      </c>
      <c r="AT157" s="285">
        <f t="shared" si="752"/>
        <v>2007</v>
      </c>
      <c r="AU157" s="285">
        <f t="shared" si="752"/>
        <v>2008</v>
      </c>
      <c r="AV157" s="285">
        <f t="shared" si="752"/>
        <v>2009</v>
      </c>
      <c r="AW157" s="285">
        <f t="shared" si="752"/>
        <v>2010</v>
      </c>
      <c r="AX157" s="285">
        <f t="shared" si="752"/>
        <v>2011</v>
      </c>
      <c r="AY157" s="285">
        <f t="shared" si="752"/>
        <v>2012</v>
      </c>
      <c r="AZ157" s="285">
        <f t="shared" si="752"/>
        <v>2013</v>
      </c>
      <c r="BA157" s="285">
        <f t="shared" si="752"/>
        <v>2014</v>
      </c>
      <c r="BB157" s="285">
        <f t="shared" si="752"/>
        <v>2015</v>
      </c>
      <c r="BC157" s="288">
        <f t="shared" si="752"/>
        <v>2016</v>
      </c>
      <c r="BD157" s="288">
        <f t="shared" si="752"/>
        <v>2017</v>
      </c>
      <c r="BE157" s="288">
        <f t="shared" si="752"/>
        <v>2018</v>
      </c>
      <c r="BF157" s="288">
        <f t="shared" si="752"/>
        <v>2019</v>
      </c>
      <c r="BG157" s="288">
        <f t="shared" si="752"/>
        <v>2020</v>
      </c>
      <c r="BH157" s="288">
        <f t="shared" si="752"/>
        <v>2021</v>
      </c>
      <c r="BI157" s="289">
        <f t="shared" si="752"/>
        <v>2022</v>
      </c>
      <c r="BJ157" s="288">
        <f t="shared" si="752"/>
        <v>2023</v>
      </c>
      <c r="BK157" s="288">
        <f t="shared" si="752"/>
        <v>2024</v>
      </c>
      <c r="BL157" s="288">
        <f t="shared" si="752"/>
        <v>2025</v>
      </c>
      <c r="BM157" s="290">
        <f t="shared" ref="BM157" si="753">BL157+1</f>
        <v>2026</v>
      </c>
      <c r="BN157" s="290">
        <f t="shared" ref="BN157" si="754">BM157+1</f>
        <v>2027</v>
      </c>
      <c r="BO157" s="290">
        <f t="shared" ref="BO157" si="755">BN157+1</f>
        <v>2028</v>
      </c>
      <c r="BP157" s="290">
        <f t="shared" ref="BP157" si="756">BO157+1</f>
        <v>2029</v>
      </c>
      <c r="BQ157" s="290">
        <f t="shared" ref="BQ157" si="757">BP157+1</f>
        <v>2030</v>
      </c>
      <c r="BR157" s="290">
        <f t="shared" ref="BR157" si="758">BQ157+1</f>
        <v>2031</v>
      </c>
      <c r="BS157" s="290">
        <f t="shared" ref="BS157" si="759">BR157+1</f>
        <v>2032</v>
      </c>
      <c r="BT157" s="290">
        <f t="shared" ref="BT157" si="760">BS157+1</f>
        <v>2033</v>
      </c>
      <c r="BU157" s="290">
        <f t="shared" ref="BU157" si="761">BT157+1</f>
        <v>2034</v>
      </c>
      <c r="BV157" s="290">
        <f t="shared" ref="BV157" si="762">BU157+1</f>
        <v>2035</v>
      </c>
      <c r="BW157" s="290">
        <f t="shared" ref="BW157" si="763">BV157+1</f>
        <v>2036</v>
      </c>
      <c r="BX157" s="290">
        <f t="shared" ref="BX157" si="764">BW157+1</f>
        <v>2037</v>
      </c>
      <c r="BY157" s="290">
        <f t="shared" ref="BY157" si="765">BX157+1</f>
        <v>2038</v>
      </c>
      <c r="BZ157" s="290">
        <f t="shared" ref="BZ157" si="766">BY157+1</f>
        <v>2039</v>
      </c>
      <c r="CA157" s="290">
        <f t="shared" ref="CA157" si="767">BZ157+1</f>
        <v>2040</v>
      </c>
      <c r="CB157" s="290">
        <f t="shared" ref="CB157" si="768">CA157+1</f>
        <v>2041</v>
      </c>
      <c r="CC157" s="290">
        <f t="shared" ref="CC157" si="769">CB157+1</f>
        <v>2042</v>
      </c>
      <c r="CD157" s="291"/>
      <c r="CF157" s="1"/>
      <c r="CG157" s="1"/>
      <c r="CH157" s="1"/>
      <c r="CI157" s="1"/>
      <c r="CJ157" s="1"/>
    </row>
    <row r="158" spans="28:88">
      <c r="AB158" s="154" t="b">
        <f>IF(ISERROR(VALUE(E12)*1)=TRUE,FALSE,TRUE)</f>
        <v>1</v>
      </c>
      <c r="AC158" s="3" t="s">
        <v>988</v>
      </c>
      <c r="AD158" s="122"/>
      <c r="AE158" s="122"/>
      <c r="AF158" s="122"/>
      <c r="AG158" s="342"/>
      <c r="AH158" s="122"/>
      <c r="AI158" s="122"/>
      <c r="AK158" s="171"/>
      <c r="AL158" s="122"/>
      <c r="AM158" s="122"/>
      <c r="AN158" s="122" t="str">
        <f>IF($AA$17=4,$Z$16,IF($AA$17=5,$Z$17,$Z$13))</f>
        <v>WAO</v>
      </c>
      <c r="AO158" s="122" t="str">
        <f>IF($AA17=4,$Z$16,IF($AA17=5,$Z$17,$Z$13))</f>
        <v>WAO</v>
      </c>
      <c r="AP158" s="122" t="str">
        <f>IF($AA17=4,$Z$16,IF($AA17=5,$Z$17,$Z$13))</f>
        <v>WAO</v>
      </c>
      <c r="AQ158" s="293" t="str">
        <f t="shared" ref="AQ158:BL158" si="770">AP158</f>
        <v>WAO</v>
      </c>
      <c r="AR158" s="293" t="str">
        <f t="shared" si="770"/>
        <v>WAO</v>
      </c>
      <c r="AS158" s="444" t="str">
        <f t="shared" si="770"/>
        <v>WAO</v>
      </c>
      <c r="AT158" s="444" t="str">
        <f t="shared" si="770"/>
        <v>WAO</v>
      </c>
      <c r="AU158" s="444" t="str">
        <f t="shared" si="770"/>
        <v>WAO</v>
      </c>
      <c r="AV158" s="444" t="str">
        <f t="shared" si="770"/>
        <v>WAO</v>
      </c>
      <c r="AW158" s="444" t="str">
        <f t="shared" si="770"/>
        <v>WAO</v>
      </c>
      <c r="AX158" s="444" t="str">
        <f t="shared" si="770"/>
        <v>WAO</v>
      </c>
      <c r="AY158" s="444" t="str">
        <f t="shared" si="770"/>
        <v>WAO</v>
      </c>
      <c r="AZ158" s="444" t="str">
        <f>AY158</f>
        <v>WAO</v>
      </c>
      <c r="BA158" s="444" t="str">
        <f t="shared" si="770"/>
        <v>WAO</v>
      </c>
      <c r="BB158" s="444" t="str">
        <f t="shared" si="770"/>
        <v>WAO</v>
      </c>
      <c r="BC158" s="445" t="str">
        <f t="shared" si="770"/>
        <v>WAO</v>
      </c>
      <c r="BD158" s="445" t="str">
        <f t="shared" si="770"/>
        <v>WAO</v>
      </c>
      <c r="BE158" s="445" t="str">
        <f t="shared" si="770"/>
        <v>WAO</v>
      </c>
      <c r="BF158" s="445" t="str">
        <f t="shared" si="770"/>
        <v>WAO</v>
      </c>
      <c r="BG158" s="445" t="str">
        <f t="shared" si="770"/>
        <v>WAO</v>
      </c>
      <c r="BH158" s="445" t="str">
        <f t="shared" si="770"/>
        <v>WAO</v>
      </c>
      <c r="BI158" s="446" t="str">
        <f t="shared" si="770"/>
        <v>WAO</v>
      </c>
      <c r="BJ158" s="445" t="str">
        <f t="shared" si="770"/>
        <v>WAO</v>
      </c>
      <c r="BK158" s="445" t="str">
        <f t="shared" si="770"/>
        <v>WAO</v>
      </c>
      <c r="BL158" s="445" t="str">
        <f t="shared" si="770"/>
        <v>WAO</v>
      </c>
      <c r="BM158" s="447" t="str">
        <f t="shared" ref="BM158" si="771">BL158</f>
        <v>WAO</v>
      </c>
      <c r="BN158" s="447" t="str">
        <f t="shared" ref="BN158" si="772">BM158</f>
        <v>WAO</v>
      </c>
      <c r="BO158" s="447" t="str">
        <f t="shared" ref="BO158" si="773">BN158</f>
        <v>WAO</v>
      </c>
      <c r="BP158" s="447" t="str">
        <f t="shared" ref="BP158" si="774">BO158</f>
        <v>WAO</v>
      </c>
      <c r="BQ158" s="447" t="str">
        <f t="shared" ref="BQ158" si="775">BP158</f>
        <v>WAO</v>
      </c>
      <c r="BR158" s="447" t="str">
        <f t="shared" ref="BR158" si="776">BQ158</f>
        <v>WAO</v>
      </c>
      <c r="BS158" s="447" t="str">
        <f t="shared" ref="BS158" si="777">BR158</f>
        <v>WAO</v>
      </c>
      <c r="BT158" s="447" t="str">
        <f t="shared" ref="BT158" si="778">BS158</f>
        <v>WAO</v>
      </c>
      <c r="BU158" s="447" t="str">
        <f t="shared" ref="BU158" si="779">BT158</f>
        <v>WAO</v>
      </c>
      <c r="BV158" s="447" t="str">
        <f t="shared" ref="BV158" si="780">BU158</f>
        <v>WAO</v>
      </c>
      <c r="BW158" s="447" t="str">
        <f t="shared" ref="BW158" si="781">BV158</f>
        <v>WAO</v>
      </c>
      <c r="BX158" s="447" t="str">
        <f t="shared" ref="BX158" si="782">BW158</f>
        <v>WAO</v>
      </c>
      <c r="BY158" s="447" t="str">
        <f t="shared" ref="BY158" si="783">BX158</f>
        <v>WAO</v>
      </c>
      <c r="BZ158" s="447" t="str">
        <f t="shared" ref="BZ158" si="784">BY158</f>
        <v>WAO</v>
      </c>
      <c r="CA158" s="447" t="str">
        <f t="shared" ref="CA158" si="785">BZ158</f>
        <v>WAO</v>
      </c>
      <c r="CB158" s="447" t="str">
        <f t="shared" ref="CB158" si="786">CA158</f>
        <v>WAO</v>
      </c>
      <c r="CC158" s="447" t="str">
        <f t="shared" ref="CC158" si="787">CB158</f>
        <v>WAO</v>
      </c>
      <c r="CD158" s="178"/>
      <c r="CF158" s="1"/>
      <c r="CG158" s="1"/>
      <c r="CH158" s="1"/>
      <c r="CI158" s="1"/>
      <c r="CJ158" s="1"/>
    </row>
    <row r="159" spans="28:88">
      <c r="AB159" s="3" t="b">
        <f>IF(AB158=TRUE,IF(E12&gt;600,FALSE,TRUE))</f>
        <v>1</v>
      </c>
      <c r="AC159" s="3" t="s">
        <v>989</v>
      </c>
      <c r="AD159" s="122"/>
      <c r="AE159" s="122"/>
      <c r="AF159" s="122"/>
      <c r="AG159" s="342"/>
      <c r="AH159" s="122"/>
      <c r="AI159" s="122"/>
      <c r="AK159" s="171" t="s">
        <v>715</v>
      </c>
      <c r="AL159" s="122"/>
      <c r="AM159" s="359"/>
      <c r="AN159" s="299">
        <f t="shared" ref="AN159:AX159" si="788">IF($AA$17=4,AN140,IF($AA$17=5,AN149,AN113))</f>
        <v>2.6651231066002534E-2</v>
      </c>
      <c r="AO159" s="299">
        <f t="shared" si="788"/>
        <v>3.7659730819599391E-2</v>
      </c>
      <c r="AP159" s="299">
        <f t="shared" si="788"/>
        <v>4.1433788213758316E-2</v>
      </c>
      <c r="AQ159" s="299">
        <f t="shared" si="788"/>
        <v>4.1022225148983571E-2</v>
      </c>
      <c r="AR159" s="299">
        <f t="shared" si="788"/>
        <v>3.2974624821844323E-2</v>
      </c>
      <c r="AS159" s="300">
        <f t="shared" si="788"/>
        <v>1.741105519772157E-2</v>
      </c>
      <c r="AT159" s="300">
        <f t="shared" si="788"/>
        <v>1.0559160160651171E-2</v>
      </c>
      <c r="AU159" s="300">
        <f t="shared" si="788"/>
        <v>1.0162187059377326E-2</v>
      </c>
      <c r="AV159" s="300">
        <f t="shared" si="788"/>
        <v>1.7668932912550117E-2</v>
      </c>
      <c r="AW159" s="300">
        <f t="shared" si="788"/>
        <v>2.5444356029305171E-2</v>
      </c>
      <c r="AX159" s="300">
        <f t="shared" si="788"/>
        <v>2.4641313377188334E-2</v>
      </c>
      <c r="AY159" s="300">
        <f t="shared" ref="AY159:BL159" si="789">IF($AA$17=4,AY140,IF($AA$17=5,AY149,AY113))</f>
        <v>2.1741447391596669E-2</v>
      </c>
      <c r="AZ159" s="300">
        <f t="shared" si="789"/>
        <v>2.5437233887533495E-2</v>
      </c>
      <c r="BA159" s="300">
        <f t="shared" si="789"/>
        <v>1.3861492515345297E-2</v>
      </c>
      <c r="BB159" s="300">
        <f t="shared" si="789"/>
        <v>1.3694652802078267E-2</v>
      </c>
      <c r="BC159" s="301">
        <f t="shared" si="789"/>
        <v>1.2383656557784395E-2</v>
      </c>
      <c r="BD159" s="301">
        <f t="shared" si="789"/>
        <v>1.3646416148230811E-2</v>
      </c>
      <c r="BE159" s="301">
        <f t="shared" si="789"/>
        <v>1.451037729467175E-2</v>
      </c>
      <c r="BF159" s="301">
        <f t="shared" si="789"/>
        <v>1.6186984318659059E-2</v>
      </c>
      <c r="BG159" s="301">
        <f t="shared" si="789"/>
        <v>2.056297127094453E-2</v>
      </c>
      <c r="BH159" s="301">
        <f t="shared" si="789"/>
        <v>2.2436713595748392E-2</v>
      </c>
      <c r="BI159" s="302">
        <f t="shared" si="789"/>
        <v>2.1004539684301715E-2</v>
      </c>
      <c r="BJ159" s="301">
        <f t="shared" si="789"/>
        <v>2.4462787806639907E-2</v>
      </c>
      <c r="BK159" s="301">
        <f t="shared" si="789"/>
        <v>5.0900385505608714E-2</v>
      </c>
      <c r="BL159" s="301">
        <f t="shared" si="789"/>
        <v>6.2614622044458779E-2</v>
      </c>
      <c r="BM159" s="303">
        <f t="shared" ref="BM159:CC159" si="790">IF($AA$17=4,BM140,IF($AA$17=5,BM149,BM113))</f>
        <v>6.2614622044458779E-2</v>
      </c>
      <c r="BN159" s="303">
        <f t="shared" si="790"/>
        <v>6.2614622044458779E-2</v>
      </c>
      <c r="BO159" s="303">
        <f t="shared" si="790"/>
        <v>6.2614622044458779E-2</v>
      </c>
      <c r="BP159" s="303">
        <f t="shared" si="790"/>
        <v>6.2614622044458779E-2</v>
      </c>
      <c r="BQ159" s="303">
        <f t="shared" si="790"/>
        <v>6.2614622044458779E-2</v>
      </c>
      <c r="BR159" s="303">
        <f t="shared" si="790"/>
        <v>6.2614622044458779E-2</v>
      </c>
      <c r="BS159" s="303">
        <f t="shared" si="790"/>
        <v>6.2614622044458779E-2</v>
      </c>
      <c r="BT159" s="303">
        <f t="shared" si="790"/>
        <v>6.2614622044458779E-2</v>
      </c>
      <c r="BU159" s="303">
        <f t="shared" si="790"/>
        <v>6.2614622044458779E-2</v>
      </c>
      <c r="BV159" s="303">
        <f t="shared" si="790"/>
        <v>6.2614622044458779E-2</v>
      </c>
      <c r="BW159" s="303">
        <f t="shared" si="790"/>
        <v>6.2614622044458779E-2</v>
      </c>
      <c r="BX159" s="303">
        <f t="shared" si="790"/>
        <v>6.2614622044458779E-2</v>
      </c>
      <c r="BY159" s="303">
        <f t="shared" si="790"/>
        <v>6.2614622044458779E-2</v>
      </c>
      <c r="BZ159" s="303">
        <f t="shared" si="790"/>
        <v>6.2614622044458779E-2</v>
      </c>
      <c r="CA159" s="303">
        <f t="shared" si="790"/>
        <v>6.2614622044458779E-2</v>
      </c>
      <c r="CB159" s="303">
        <f t="shared" si="790"/>
        <v>6.2614622044458779E-2</v>
      </c>
      <c r="CC159" s="303">
        <f t="shared" si="790"/>
        <v>6.2614622044458779E-2</v>
      </c>
      <c r="CD159" s="178"/>
      <c r="CF159" s="1"/>
      <c r="CG159" s="1"/>
      <c r="CH159" s="1"/>
      <c r="CI159" s="1"/>
      <c r="CJ159" s="1"/>
    </row>
    <row r="160" spans="28:88">
      <c r="AB160" s="3" t="b">
        <f>IF(AB158=TRUE,IF(E12&lt;-300,FALSE,TRUE))</f>
        <v>1</v>
      </c>
      <c r="AC160" s="3" t="s">
        <v>990</v>
      </c>
      <c r="AD160" s="122"/>
      <c r="AE160" s="122"/>
      <c r="AF160" s="122"/>
      <c r="AG160" s="342"/>
      <c r="AH160" s="122"/>
      <c r="AI160" s="122"/>
      <c r="AK160" s="171" t="s">
        <v>716</v>
      </c>
      <c r="AL160" s="122"/>
      <c r="AM160" s="359"/>
      <c r="AN160" s="308">
        <f t="shared" ref="AN160:AX160" si="791">IF($AA$17=4,AN141,IF($AA$17=5,AN150,AN114))</f>
        <v>5.4500009839908214E-2</v>
      </c>
      <c r="AO160" s="308">
        <f t="shared" si="791"/>
        <v>4.7799991598603153E-2</v>
      </c>
      <c r="AP160" s="308">
        <f t="shared" si="791"/>
        <v>4.6599997461220122E-2</v>
      </c>
      <c r="AQ160" s="308">
        <f t="shared" si="791"/>
        <v>4.5000007490993976E-2</v>
      </c>
      <c r="AR160" s="308">
        <f t="shared" si="791"/>
        <v>3.9300011835601056E-2</v>
      </c>
      <c r="AS160" s="309">
        <f t="shared" si="791"/>
        <v>3.6156695917221038E-2</v>
      </c>
      <c r="AT160" s="309">
        <f t="shared" si="791"/>
        <v>3.8235620751875921E-2</v>
      </c>
      <c r="AU160" s="309">
        <f t="shared" si="791"/>
        <v>4.410003903757409E-2</v>
      </c>
      <c r="AV160" s="309">
        <f t="shared" si="791"/>
        <v>4.2200028760331243E-2</v>
      </c>
      <c r="AW160" s="309">
        <f t="shared" si="791"/>
        <v>3.8900033450578686E-2</v>
      </c>
      <c r="AX160" s="309">
        <f t="shared" si="791"/>
        <v>3.1000007537453245E-2</v>
      </c>
      <c r="AY160" s="309">
        <f t="shared" ref="AY160:BL160" si="792">IF($AA$17=4,AY141,IF($AA$17=5,AY150,AY114))</f>
        <v>2.7100009653499013E-2</v>
      </c>
      <c r="AZ160" s="309">
        <f t="shared" si="792"/>
        <v>2.2300050192195053E-2</v>
      </c>
      <c r="BA160" s="309">
        <f t="shared" si="792"/>
        <v>2.5299957325744638E-2</v>
      </c>
      <c r="BB160" s="309">
        <f t="shared" si="792"/>
        <v>1.5399960174683036E-2</v>
      </c>
      <c r="BC160" s="310">
        <f t="shared" si="792"/>
        <v>1.1100034333807018E-2</v>
      </c>
      <c r="BD160" s="310">
        <f t="shared" si="792"/>
        <v>7.1000003200292205E-3</v>
      </c>
      <c r="BE160" s="310">
        <f t="shared" si="792"/>
        <v>9.1000155016305317E-3</v>
      </c>
      <c r="BF160" s="310">
        <f t="shared" si="792"/>
        <v>8.6000335029261521E-3</v>
      </c>
      <c r="BG160" s="310">
        <f t="shared" si="792"/>
        <v>1.0400554570129117E-3</v>
      </c>
      <c r="BH160" s="310">
        <f t="shared" si="792"/>
        <v>-2.1600186074329786E-3</v>
      </c>
      <c r="BI160" s="311">
        <f t="shared" si="792"/>
        <v>8.7995469739587939E-4</v>
      </c>
      <c r="BJ160" s="310">
        <f t="shared" si="792"/>
        <v>2.3329968858514682E-2</v>
      </c>
      <c r="BK160" s="310">
        <f t="shared" si="792"/>
        <v>3.0590005328907655E-2</v>
      </c>
      <c r="BL160" s="310">
        <f t="shared" si="792"/>
        <v>2.6869942060977925E-2</v>
      </c>
      <c r="BM160" s="312">
        <f t="shared" ref="BM160:CC160" si="793">IF($AA$17=4,BM141,IF($AA$17=5,BM150,BM114))</f>
        <v>2.6869942060977925E-2</v>
      </c>
      <c r="BN160" s="312">
        <f t="shared" si="793"/>
        <v>2.6869942060977925E-2</v>
      </c>
      <c r="BO160" s="312">
        <f t="shared" si="793"/>
        <v>2.6869942060977925E-2</v>
      </c>
      <c r="BP160" s="312">
        <f t="shared" si="793"/>
        <v>2.6869942060977925E-2</v>
      </c>
      <c r="BQ160" s="312">
        <f t="shared" si="793"/>
        <v>2.6869942060977925E-2</v>
      </c>
      <c r="BR160" s="312">
        <f t="shared" si="793"/>
        <v>2.6869942060977925E-2</v>
      </c>
      <c r="BS160" s="312">
        <f t="shared" si="793"/>
        <v>2.6869942060977925E-2</v>
      </c>
      <c r="BT160" s="312">
        <f t="shared" si="793"/>
        <v>2.6869942060977925E-2</v>
      </c>
      <c r="BU160" s="312">
        <f t="shared" si="793"/>
        <v>2.6869942060977925E-2</v>
      </c>
      <c r="BV160" s="312">
        <f t="shared" si="793"/>
        <v>2.6869942060977925E-2</v>
      </c>
      <c r="BW160" s="312">
        <f t="shared" si="793"/>
        <v>2.6869942060977925E-2</v>
      </c>
      <c r="BX160" s="312">
        <f t="shared" si="793"/>
        <v>2.6869942060977925E-2</v>
      </c>
      <c r="BY160" s="312">
        <f t="shared" si="793"/>
        <v>2.6869942060977925E-2</v>
      </c>
      <c r="BZ160" s="312">
        <f t="shared" si="793"/>
        <v>2.6869942060977925E-2</v>
      </c>
      <c r="CA160" s="312">
        <f t="shared" si="793"/>
        <v>2.6869942060977925E-2</v>
      </c>
      <c r="CB160" s="312">
        <f t="shared" si="793"/>
        <v>2.6869942060977925E-2</v>
      </c>
      <c r="CC160" s="312">
        <f t="shared" si="793"/>
        <v>2.6869942060977925E-2</v>
      </c>
      <c r="CD160" s="178"/>
      <c r="CF160" s="1"/>
      <c r="CG160" s="1"/>
      <c r="CH160" s="1"/>
      <c r="CI160" s="1"/>
      <c r="CJ160" s="1"/>
    </row>
    <row r="161" spans="28:88">
      <c r="AD161" s="122"/>
      <c r="AE161" s="122"/>
      <c r="AF161" s="122"/>
      <c r="AG161" s="342"/>
      <c r="AH161" s="122"/>
      <c r="AI161" s="122"/>
      <c r="AK161" s="171" t="s">
        <v>717</v>
      </c>
      <c r="AL161" s="122"/>
      <c r="AM161" s="360"/>
      <c r="AN161" s="308">
        <f t="shared" ref="AN161:AX161" si="794">IF($AA$17=4,AN142,IF($AA$17=5,AN151,AN115))</f>
        <v>0.214</v>
      </c>
      <c r="AO161" s="308">
        <f t="shared" si="794"/>
        <v>0.214</v>
      </c>
      <c r="AP161" s="308">
        <f t="shared" si="794"/>
        <v>0.214</v>
      </c>
      <c r="AQ161" s="308">
        <f t="shared" si="794"/>
        <v>0.214</v>
      </c>
      <c r="AR161" s="308">
        <f t="shared" si="794"/>
        <v>0.214</v>
      </c>
      <c r="AS161" s="309">
        <f t="shared" si="794"/>
        <v>0.214</v>
      </c>
      <c r="AT161" s="309">
        <f t="shared" si="794"/>
        <v>0.20100000000000001</v>
      </c>
      <c r="AU161" s="309">
        <f t="shared" si="794"/>
        <v>0.20100000000000001</v>
      </c>
      <c r="AV161" s="309">
        <f t="shared" si="794"/>
        <v>0.20100000000000001</v>
      </c>
      <c r="AW161" s="309">
        <f t="shared" si="794"/>
        <v>0.20100000000000001</v>
      </c>
      <c r="AX161" s="309">
        <f t="shared" si="794"/>
        <v>0.20100000000000001</v>
      </c>
      <c r="AY161" s="309">
        <f t="shared" ref="AY161:BL161" si="795">IF($AA$17=4,AY142,IF($AA$17=5,AY151,AY115))</f>
        <v>0.20100000000000001</v>
      </c>
      <c r="AZ161" s="309">
        <f t="shared" si="795"/>
        <v>0.20100000000000001</v>
      </c>
      <c r="BA161" s="309">
        <f t="shared" si="795"/>
        <v>0.20100000000000001</v>
      </c>
      <c r="BB161" s="309">
        <f t="shared" si="795"/>
        <v>0.20100000000000001</v>
      </c>
      <c r="BC161" s="310">
        <f t="shared" si="795"/>
        <v>0.20100000000000001</v>
      </c>
      <c r="BD161" s="310">
        <f t="shared" si="795"/>
        <v>0.20100000000000001</v>
      </c>
      <c r="BE161" s="310">
        <f t="shared" si="795"/>
        <v>0.20100000000000001</v>
      </c>
      <c r="BF161" s="310">
        <f t="shared" si="795"/>
        <v>0.20100000000000001</v>
      </c>
      <c r="BG161" s="310">
        <f t="shared" si="795"/>
        <v>0.20100000000000001</v>
      </c>
      <c r="BH161" s="310">
        <f t="shared" si="795"/>
        <v>0.20100000000000001</v>
      </c>
      <c r="BI161" s="311">
        <f t="shared" si="795"/>
        <v>0.20100000000000001</v>
      </c>
      <c r="BJ161" s="310">
        <f t="shared" si="795"/>
        <v>0.20100000000000001</v>
      </c>
      <c r="BK161" s="310">
        <f t="shared" si="795"/>
        <v>0.20100000000000001</v>
      </c>
      <c r="BL161" s="310">
        <f t="shared" si="795"/>
        <v>0.20100000000000001</v>
      </c>
      <c r="BM161" s="312">
        <f t="shared" ref="BM161:CC161" si="796">IF($AA$17=4,BM142,IF($AA$17=5,BM151,BM115))</f>
        <v>0.20100000000000001</v>
      </c>
      <c r="BN161" s="312">
        <f t="shared" si="796"/>
        <v>0.20100000000000001</v>
      </c>
      <c r="BO161" s="312">
        <f t="shared" si="796"/>
        <v>0.20100000000000001</v>
      </c>
      <c r="BP161" s="312">
        <f t="shared" si="796"/>
        <v>0.20100000000000001</v>
      </c>
      <c r="BQ161" s="312">
        <f t="shared" si="796"/>
        <v>0.20100000000000001</v>
      </c>
      <c r="BR161" s="312">
        <f t="shared" si="796"/>
        <v>0.20100000000000001</v>
      </c>
      <c r="BS161" s="312">
        <f t="shared" si="796"/>
        <v>0.20100000000000001</v>
      </c>
      <c r="BT161" s="312">
        <f t="shared" si="796"/>
        <v>0.20100000000000001</v>
      </c>
      <c r="BU161" s="312">
        <f t="shared" si="796"/>
        <v>0.20100000000000001</v>
      </c>
      <c r="BV161" s="312">
        <f t="shared" si="796"/>
        <v>0.20100000000000001</v>
      </c>
      <c r="BW161" s="312">
        <f t="shared" si="796"/>
        <v>0.20100000000000001</v>
      </c>
      <c r="BX161" s="312">
        <f t="shared" si="796"/>
        <v>0.20100000000000001</v>
      </c>
      <c r="BY161" s="312">
        <f t="shared" si="796"/>
        <v>0.20100000000000001</v>
      </c>
      <c r="BZ161" s="312">
        <f t="shared" si="796"/>
        <v>0.20100000000000001</v>
      </c>
      <c r="CA161" s="312">
        <f t="shared" si="796"/>
        <v>0.20100000000000001</v>
      </c>
      <c r="CB161" s="312">
        <f t="shared" si="796"/>
        <v>0.20100000000000001</v>
      </c>
      <c r="CC161" s="312">
        <f t="shared" si="796"/>
        <v>0.20100000000000001</v>
      </c>
      <c r="CD161" s="178"/>
      <c r="CF161" s="1"/>
      <c r="CG161" s="1"/>
      <c r="CH161" s="1"/>
      <c r="CI161" s="1"/>
      <c r="CJ161" s="1"/>
    </row>
    <row r="162" spans="28:88" ht="15.6">
      <c r="AB162" s="3" t="b">
        <f>IF(AA17&lt;&gt;2,IF(AA17&lt;&gt;3,IF(E14="",FALSE,TRUE),TRUE),TRUE)</f>
        <v>0</v>
      </c>
      <c r="AC162" s="3" t="s">
        <v>927</v>
      </c>
      <c r="AD162" s="122"/>
      <c r="AE162" s="122"/>
      <c r="AF162" s="122"/>
      <c r="AG162" s="342"/>
      <c r="AH162" s="122"/>
      <c r="AI162" s="122"/>
      <c r="AK162" s="171" t="s">
        <v>718</v>
      </c>
      <c r="AL162" s="122"/>
      <c r="AM162" s="360"/>
      <c r="AN162" s="308">
        <f t="shared" ref="AN162:AX162" si="797">IF($AA$17=4,AN143,IF($AA$17=5,AN152,AN116))</f>
        <v>1.4E-2</v>
      </c>
      <c r="AO162" s="308">
        <f t="shared" si="797"/>
        <v>1.4E-2</v>
      </c>
      <c r="AP162" s="308">
        <f t="shared" si="797"/>
        <v>1.4E-2</v>
      </c>
      <c r="AQ162" s="308">
        <f t="shared" si="797"/>
        <v>1.4E-2</v>
      </c>
      <c r="AR162" s="308">
        <f t="shared" si="797"/>
        <v>1.4E-2</v>
      </c>
      <c r="AS162" s="309">
        <f t="shared" si="797"/>
        <v>1.4E-2</v>
      </c>
      <c r="AT162" s="309">
        <f t="shared" si="797"/>
        <v>1.4E-2</v>
      </c>
      <c r="AU162" s="309">
        <f t="shared" si="797"/>
        <v>1.4E-2</v>
      </c>
      <c r="AV162" s="309">
        <f t="shared" si="797"/>
        <v>1.4E-2</v>
      </c>
      <c r="AW162" s="309">
        <f t="shared" si="797"/>
        <v>1.4E-2</v>
      </c>
      <c r="AX162" s="309">
        <f t="shared" si="797"/>
        <v>1.4E-2</v>
      </c>
      <c r="AY162" s="309">
        <f t="shared" ref="AY162:BL162" si="798">IF($AA$17=4,AY143,IF($AA$17=5,AY152,AY116))</f>
        <v>1.4E-2</v>
      </c>
      <c r="AZ162" s="309">
        <f t="shared" si="798"/>
        <v>1.4E-2</v>
      </c>
      <c r="BA162" s="309">
        <f t="shared" si="798"/>
        <v>1.4E-2</v>
      </c>
      <c r="BB162" s="309">
        <f t="shared" si="798"/>
        <v>1.4E-2</v>
      </c>
      <c r="BC162" s="310">
        <f t="shared" si="798"/>
        <v>1.4E-2</v>
      </c>
      <c r="BD162" s="310">
        <f t="shared" si="798"/>
        <v>1.4E-2</v>
      </c>
      <c r="BE162" s="310">
        <f t="shared" si="798"/>
        <v>1.4E-2</v>
      </c>
      <c r="BF162" s="310">
        <f t="shared" si="798"/>
        <v>1.4E-2</v>
      </c>
      <c r="BG162" s="310">
        <f t="shared" si="798"/>
        <v>1.4E-2</v>
      </c>
      <c r="BH162" s="310">
        <f t="shared" si="798"/>
        <v>1.4E-2</v>
      </c>
      <c r="BI162" s="311">
        <f t="shared" si="798"/>
        <v>1.4E-2</v>
      </c>
      <c r="BJ162" s="310">
        <f t="shared" si="798"/>
        <v>1.4E-2</v>
      </c>
      <c r="BK162" s="310">
        <f t="shared" si="798"/>
        <v>1.4E-2</v>
      </c>
      <c r="BL162" s="310">
        <f t="shared" si="798"/>
        <v>1.4E-2</v>
      </c>
      <c r="BM162" s="312">
        <f t="shared" ref="BM162:CC162" si="799">IF($AA$17=4,BM143,IF($AA$17=5,BM152,BM116))</f>
        <v>1.4E-2</v>
      </c>
      <c r="BN162" s="312">
        <f t="shared" si="799"/>
        <v>1.4E-2</v>
      </c>
      <c r="BO162" s="312">
        <f t="shared" si="799"/>
        <v>1.4E-2</v>
      </c>
      <c r="BP162" s="312">
        <f t="shared" si="799"/>
        <v>1.4E-2</v>
      </c>
      <c r="BQ162" s="312">
        <f t="shared" si="799"/>
        <v>1.4E-2</v>
      </c>
      <c r="BR162" s="312">
        <f t="shared" si="799"/>
        <v>1.4E-2</v>
      </c>
      <c r="BS162" s="312">
        <f t="shared" si="799"/>
        <v>1.4E-2</v>
      </c>
      <c r="BT162" s="312">
        <f t="shared" si="799"/>
        <v>1.4E-2</v>
      </c>
      <c r="BU162" s="312">
        <f t="shared" si="799"/>
        <v>1.4E-2</v>
      </c>
      <c r="BV162" s="312">
        <f t="shared" si="799"/>
        <v>1.4E-2</v>
      </c>
      <c r="BW162" s="312">
        <f t="shared" si="799"/>
        <v>1.4E-2</v>
      </c>
      <c r="BX162" s="312">
        <f t="shared" si="799"/>
        <v>1.4E-2</v>
      </c>
      <c r="BY162" s="312">
        <f t="shared" si="799"/>
        <v>1.4E-2</v>
      </c>
      <c r="BZ162" s="312">
        <f t="shared" si="799"/>
        <v>1.4E-2</v>
      </c>
      <c r="CA162" s="312">
        <f t="shared" si="799"/>
        <v>1.4E-2</v>
      </c>
      <c r="CB162" s="312">
        <f t="shared" si="799"/>
        <v>1.4E-2</v>
      </c>
      <c r="CC162" s="312">
        <f t="shared" si="799"/>
        <v>1.4E-2</v>
      </c>
      <c r="CD162" s="178"/>
      <c r="CF162" s="1"/>
      <c r="CG162" s="1"/>
      <c r="CH162" s="1"/>
      <c r="CI162" s="1"/>
      <c r="CJ162" s="1"/>
    </row>
    <row r="163" spans="28:88">
      <c r="AB163" s="123" t="b">
        <f>IF(ISERROR(VALUE(AA15)*1)=TRUE,FALSE,TRUE)</f>
        <v>1</v>
      </c>
      <c r="AC163" s="1" t="s">
        <v>925</v>
      </c>
      <c r="AG163" s="23"/>
      <c r="AH163" s="122"/>
      <c r="AI163" s="122"/>
      <c r="AK163" s="171" t="s">
        <v>719</v>
      </c>
      <c r="AL163" s="122"/>
      <c r="AM163" s="361"/>
      <c r="AN163" s="308">
        <f t="shared" ref="AN163:AX163" si="800">IF($AA$17=4,AN144,IF($AA$17=5,AN153,AN117))</f>
        <v>0.21</v>
      </c>
      <c r="AO163" s="308">
        <f t="shared" si="800"/>
        <v>0.21</v>
      </c>
      <c r="AP163" s="308">
        <f t="shared" si="800"/>
        <v>0.21</v>
      </c>
      <c r="AQ163" s="308">
        <f t="shared" si="800"/>
        <v>0.21</v>
      </c>
      <c r="AR163" s="308">
        <f t="shared" si="800"/>
        <v>0.21</v>
      </c>
      <c r="AS163" s="309">
        <f t="shared" si="800"/>
        <v>0.21</v>
      </c>
      <c r="AT163" s="309">
        <f t="shared" si="800"/>
        <v>0.17</v>
      </c>
      <c r="AU163" s="309">
        <f t="shared" si="800"/>
        <v>0.17</v>
      </c>
      <c r="AV163" s="309">
        <f t="shared" si="800"/>
        <v>0.17</v>
      </c>
      <c r="AW163" s="309">
        <f t="shared" si="800"/>
        <v>0.17</v>
      </c>
      <c r="AX163" s="309">
        <f t="shared" si="800"/>
        <v>0.17</v>
      </c>
      <c r="AY163" s="309">
        <f t="shared" ref="AY163:BL163" si="801">IF($AA$17=4,AY144,IF($AA$17=5,AY153,AY117))</f>
        <v>0.17</v>
      </c>
      <c r="AZ163" s="309">
        <f t="shared" si="801"/>
        <v>0.17</v>
      </c>
      <c r="BA163" s="309">
        <f t="shared" si="801"/>
        <v>0.17</v>
      </c>
      <c r="BB163" s="309">
        <f t="shared" si="801"/>
        <v>0.17</v>
      </c>
      <c r="BC163" s="310">
        <f t="shared" si="801"/>
        <v>0.17</v>
      </c>
      <c r="BD163" s="310">
        <f t="shared" si="801"/>
        <v>0.17</v>
      </c>
      <c r="BE163" s="310">
        <f t="shared" si="801"/>
        <v>0.17</v>
      </c>
      <c r="BF163" s="310">
        <f t="shared" si="801"/>
        <v>0.17</v>
      </c>
      <c r="BG163" s="310">
        <f t="shared" si="801"/>
        <v>0.17</v>
      </c>
      <c r="BH163" s="310">
        <f t="shared" si="801"/>
        <v>0.17</v>
      </c>
      <c r="BI163" s="311">
        <f t="shared" si="801"/>
        <v>0.17</v>
      </c>
      <c r="BJ163" s="310">
        <f t="shared" si="801"/>
        <v>0.17</v>
      </c>
      <c r="BK163" s="310">
        <f t="shared" si="801"/>
        <v>0.17</v>
      </c>
      <c r="BL163" s="310">
        <f t="shared" si="801"/>
        <v>0.17</v>
      </c>
      <c r="BM163" s="312">
        <f t="shared" ref="BM163:CC163" si="802">IF($AA$17=4,BM144,IF($AA$17=5,BM153,BM117))</f>
        <v>0.17</v>
      </c>
      <c r="BN163" s="312">
        <f t="shared" si="802"/>
        <v>0.17</v>
      </c>
      <c r="BO163" s="312">
        <f t="shared" si="802"/>
        <v>0.17</v>
      </c>
      <c r="BP163" s="312">
        <f t="shared" si="802"/>
        <v>0.17</v>
      </c>
      <c r="BQ163" s="312">
        <f t="shared" si="802"/>
        <v>0.17</v>
      </c>
      <c r="BR163" s="312">
        <f t="shared" si="802"/>
        <v>0.17</v>
      </c>
      <c r="BS163" s="312">
        <f t="shared" si="802"/>
        <v>0.17</v>
      </c>
      <c r="BT163" s="312">
        <f t="shared" si="802"/>
        <v>0.17</v>
      </c>
      <c r="BU163" s="312">
        <f t="shared" si="802"/>
        <v>0.17</v>
      </c>
      <c r="BV163" s="312">
        <f t="shared" si="802"/>
        <v>0.17</v>
      </c>
      <c r="BW163" s="312">
        <f t="shared" si="802"/>
        <v>0.17</v>
      </c>
      <c r="BX163" s="312">
        <f t="shared" si="802"/>
        <v>0.17</v>
      </c>
      <c r="BY163" s="312">
        <f t="shared" si="802"/>
        <v>0.17</v>
      </c>
      <c r="BZ163" s="312">
        <f t="shared" si="802"/>
        <v>0.17</v>
      </c>
      <c r="CA163" s="312">
        <f t="shared" si="802"/>
        <v>0.17</v>
      </c>
      <c r="CB163" s="312">
        <f t="shared" si="802"/>
        <v>0.17</v>
      </c>
      <c r="CC163" s="312">
        <f t="shared" si="802"/>
        <v>0.17</v>
      </c>
      <c r="CD163" s="178"/>
      <c r="CF163" s="1"/>
      <c r="CG163" s="1"/>
      <c r="CH163" s="1"/>
      <c r="CI163" s="1"/>
      <c r="CJ163" s="1"/>
    </row>
    <row r="164" spans="28:88">
      <c r="AB164" s="123" t="b">
        <f>IF(AA17=3,IF(E14&lt;&gt;"",FALSE,TRUE),TRUE)</f>
        <v>1</v>
      </c>
      <c r="AC164" s="3" t="s">
        <v>991</v>
      </c>
      <c r="AG164" s="23"/>
      <c r="AH164" s="122"/>
      <c r="AI164" s="122"/>
      <c r="AK164" s="171" t="s">
        <v>720</v>
      </c>
      <c r="AL164" s="122"/>
      <c r="AM164" s="361"/>
      <c r="AN164" s="318">
        <f t="shared" ref="AN164:AX164" si="803">IF($AA$17=4,AN145,IF($AA$17=5,AN154,AN118))</f>
        <v>0.02</v>
      </c>
      <c r="AO164" s="318">
        <f t="shared" si="803"/>
        <v>0.02</v>
      </c>
      <c r="AP164" s="318">
        <f t="shared" si="803"/>
        <v>0.02</v>
      </c>
      <c r="AQ164" s="318">
        <f t="shared" si="803"/>
        <v>0.02</v>
      </c>
      <c r="AR164" s="318">
        <f t="shared" si="803"/>
        <v>0.02</v>
      </c>
      <c r="AS164" s="319">
        <f t="shared" si="803"/>
        <v>0.02</v>
      </c>
      <c r="AT164" s="319">
        <f t="shared" si="803"/>
        <v>0.02</v>
      </c>
      <c r="AU164" s="319">
        <f t="shared" si="803"/>
        <v>0.02</v>
      </c>
      <c r="AV164" s="319">
        <f t="shared" si="803"/>
        <v>0.02</v>
      </c>
      <c r="AW164" s="319">
        <f t="shared" si="803"/>
        <v>0.02</v>
      </c>
      <c r="AX164" s="319">
        <f t="shared" si="803"/>
        <v>0.02</v>
      </c>
      <c r="AY164" s="319">
        <f t="shared" ref="AY164:BL164" si="804">IF($AA$17=4,AY145,IF($AA$17=5,AY154,AY118))</f>
        <v>0.02</v>
      </c>
      <c r="AZ164" s="319">
        <f t="shared" si="804"/>
        <v>0.02</v>
      </c>
      <c r="BA164" s="319">
        <f t="shared" si="804"/>
        <v>0.02</v>
      </c>
      <c r="BB164" s="319">
        <f t="shared" si="804"/>
        <v>0.02</v>
      </c>
      <c r="BC164" s="320">
        <f t="shared" si="804"/>
        <v>0.02</v>
      </c>
      <c r="BD164" s="320">
        <f t="shared" si="804"/>
        <v>0.02</v>
      </c>
      <c r="BE164" s="320">
        <f t="shared" si="804"/>
        <v>0.02</v>
      </c>
      <c r="BF164" s="320">
        <f t="shared" si="804"/>
        <v>0.02</v>
      </c>
      <c r="BG164" s="320">
        <f t="shared" si="804"/>
        <v>0.02</v>
      </c>
      <c r="BH164" s="320">
        <f t="shared" si="804"/>
        <v>0.02</v>
      </c>
      <c r="BI164" s="321">
        <f t="shared" si="804"/>
        <v>0.02</v>
      </c>
      <c r="BJ164" s="320">
        <f t="shared" si="804"/>
        <v>0.02</v>
      </c>
      <c r="BK164" s="320">
        <f t="shared" si="804"/>
        <v>0.02</v>
      </c>
      <c r="BL164" s="320">
        <f t="shared" si="804"/>
        <v>0.02</v>
      </c>
      <c r="BM164" s="322">
        <f t="shared" ref="BM164:CC164" si="805">IF($AA$17=4,BM145,IF($AA$17=5,BM154,BM118))</f>
        <v>0.02</v>
      </c>
      <c r="BN164" s="322">
        <f t="shared" si="805"/>
        <v>0.02</v>
      </c>
      <c r="BO164" s="322">
        <f t="shared" si="805"/>
        <v>0.02</v>
      </c>
      <c r="BP164" s="322">
        <f t="shared" si="805"/>
        <v>0.02</v>
      </c>
      <c r="BQ164" s="322">
        <f t="shared" si="805"/>
        <v>0.02</v>
      </c>
      <c r="BR164" s="322">
        <f t="shared" si="805"/>
        <v>0.02</v>
      </c>
      <c r="BS164" s="322">
        <f t="shared" si="805"/>
        <v>0.02</v>
      </c>
      <c r="BT164" s="322">
        <f t="shared" si="805"/>
        <v>0.02</v>
      </c>
      <c r="BU164" s="322">
        <f t="shared" si="805"/>
        <v>0.02</v>
      </c>
      <c r="BV164" s="322">
        <f t="shared" si="805"/>
        <v>0.02</v>
      </c>
      <c r="BW164" s="322">
        <f t="shared" si="805"/>
        <v>0.02</v>
      </c>
      <c r="BX164" s="322">
        <f t="shared" si="805"/>
        <v>0.02</v>
      </c>
      <c r="BY164" s="322">
        <f t="shared" si="805"/>
        <v>0.02</v>
      </c>
      <c r="BZ164" s="322">
        <f t="shared" si="805"/>
        <v>0.02</v>
      </c>
      <c r="CA164" s="322">
        <f t="shared" si="805"/>
        <v>0.02</v>
      </c>
      <c r="CB164" s="322">
        <f t="shared" si="805"/>
        <v>0.02</v>
      </c>
      <c r="CC164" s="322">
        <f t="shared" si="805"/>
        <v>0.02</v>
      </c>
      <c r="CD164" s="178"/>
      <c r="CF164" s="1"/>
      <c r="CG164" s="1"/>
      <c r="CH164" s="1"/>
      <c r="CI164" s="1"/>
      <c r="CJ164" s="1"/>
    </row>
    <row r="165" spans="28:88">
      <c r="AB165" s="455" t="b">
        <f>IF(AA15&gt;400,FALSE,TRUE)</f>
        <v>1</v>
      </c>
      <c r="AC165" s="3" t="s">
        <v>987</v>
      </c>
      <c r="AG165" s="23"/>
      <c r="AH165" s="122"/>
      <c r="AI165" s="122"/>
      <c r="AK165" s="363"/>
      <c r="AL165" s="40"/>
      <c r="AM165" s="122"/>
      <c r="AN165" s="122"/>
      <c r="AO165" s="293"/>
      <c r="AP165" s="148"/>
      <c r="AQ165" s="148"/>
      <c r="AR165" s="148"/>
      <c r="BC165" s="121"/>
      <c r="BD165" s="121"/>
      <c r="BG165" s="121"/>
      <c r="BH165" s="121"/>
      <c r="BI165" s="294"/>
      <c r="BJ165" s="121"/>
      <c r="BK165" s="121"/>
      <c r="BL165" s="121"/>
      <c r="BM165" s="295"/>
      <c r="BN165" s="295"/>
      <c r="BO165" s="295"/>
      <c r="BP165" s="295"/>
      <c r="BQ165" s="295"/>
      <c r="BR165" s="295"/>
      <c r="BS165" s="295"/>
      <c r="BT165" s="295"/>
      <c r="BU165" s="295"/>
      <c r="BV165" s="295"/>
      <c r="BW165" s="295"/>
      <c r="BX165" s="295"/>
      <c r="BY165" s="295"/>
      <c r="BZ165" s="295"/>
      <c r="CA165" s="295"/>
      <c r="CB165" s="295"/>
      <c r="CC165" s="295"/>
      <c r="CD165" s="364"/>
      <c r="CF165" s="1"/>
      <c r="CG165" s="1"/>
      <c r="CH165" s="1"/>
      <c r="CI165" s="1"/>
      <c r="CJ165" s="1"/>
    </row>
    <row r="166" spans="28:88">
      <c r="AB166" s="123" t="b">
        <f>IF(E14&lt;&gt;"",IF(AA15&lt;2,FALSE,TRUE),TRUE)</f>
        <v>1</v>
      </c>
      <c r="AC166" s="3" t="s">
        <v>986</v>
      </c>
      <c r="AG166" s="23"/>
      <c r="AH166" s="122"/>
      <c r="AI166" s="122"/>
      <c r="AK166" s="363"/>
      <c r="AL166" s="40"/>
      <c r="AM166" s="122"/>
      <c r="AN166" s="328">
        <v>2001</v>
      </c>
      <c r="AO166" s="329">
        <f t="shared" ref="AO166:BL166" si="806">AN166+1</f>
        <v>2002</v>
      </c>
      <c r="AP166" s="148">
        <f t="shared" si="806"/>
        <v>2003</v>
      </c>
      <c r="AQ166" s="148">
        <f t="shared" si="806"/>
        <v>2004</v>
      </c>
      <c r="AR166" s="148">
        <f t="shared" si="806"/>
        <v>2005</v>
      </c>
      <c r="AS166" s="3">
        <f t="shared" si="806"/>
        <v>2006</v>
      </c>
      <c r="AT166" s="3">
        <f t="shared" si="806"/>
        <v>2007</v>
      </c>
      <c r="AU166" s="3">
        <f t="shared" si="806"/>
        <v>2008</v>
      </c>
      <c r="AV166" s="3">
        <f t="shared" si="806"/>
        <v>2009</v>
      </c>
      <c r="AW166" s="3">
        <f t="shared" si="806"/>
        <v>2010</v>
      </c>
      <c r="AX166" s="3">
        <f t="shared" si="806"/>
        <v>2011</v>
      </c>
      <c r="AY166" s="3">
        <f t="shared" si="806"/>
        <v>2012</v>
      </c>
      <c r="AZ166" s="3">
        <f t="shared" si="806"/>
        <v>2013</v>
      </c>
      <c r="BA166" s="3">
        <f t="shared" si="806"/>
        <v>2014</v>
      </c>
      <c r="BB166" s="3">
        <f t="shared" si="806"/>
        <v>2015</v>
      </c>
      <c r="BC166" s="121">
        <f t="shared" si="806"/>
        <v>2016</v>
      </c>
      <c r="BD166" s="121">
        <f t="shared" si="806"/>
        <v>2017</v>
      </c>
      <c r="BE166" s="121">
        <f t="shared" si="806"/>
        <v>2018</v>
      </c>
      <c r="BF166" s="121">
        <f t="shared" si="806"/>
        <v>2019</v>
      </c>
      <c r="BG166" s="121">
        <f t="shared" si="806"/>
        <v>2020</v>
      </c>
      <c r="BH166" s="121">
        <f t="shared" si="806"/>
        <v>2021</v>
      </c>
      <c r="BI166" s="294">
        <f t="shared" si="806"/>
        <v>2022</v>
      </c>
      <c r="BJ166" s="121">
        <f t="shared" si="806"/>
        <v>2023</v>
      </c>
      <c r="BK166" s="121">
        <f t="shared" si="806"/>
        <v>2024</v>
      </c>
      <c r="BL166" s="121">
        <f t="shared" si="806"/>
        <v>2025</v>
      </c>
      <c r="BM166" s="295">
        <f t="shared" ref="BM166" si="807">BL166+1</f>
        <v>2026</v>
      </c>
      <c r="BN166" s="295">
        <f t="shared" ref="BN166" si="808">BM166+1</f>
        <v>2027</v>
      </c>
      <c r="BO166" s="295">
        <f t="shared" ref="BO166" si="809">BN166+1</f>
        <v>2028</v>
      </c>
      <c r="BP166" s="295">
        <f t="shared" ref="BP166" si="810">BO166+1</f>
        <v>2029</v>
      </c>
      <c r="BQ166" s="295">
        <f t="shared" ref="BQ166" si="811">BP166+1</f>
        <v>2030</v>
      </c>
      <c r="BR166" s="295">
        <f t="shared" ref="BR166" si="812">BQ166+1</f>
        <v>2031</v>
      </c>
      <c r="BS166" s="295">
        <f t="shared" ref="BS166" si="813">BR166+1</f>
        <v>2032</v>
      </c>
      <c r="BT166" s="295">
        <f t="shared" ref="BT166" si="814">BS166+1</f>
        <v>2033</v>
      </c>
      <c r="BU166" s="295">
        <f t="shared" ref="BU166" si="815">BT166+1</f>
        <v>2034</v>
      </c>
      <c r="BV166" s="295">
        <f t="shared" ref="BV166" si="816">BU166+1</f>
        <v>2035</v>
      </c>
      <c r="BW166" s="295">
        <f t="shared" ref="BW166" si="817">BV166+1</f>
        <v>2036</v>
      </c>
      <c r="BX166" s="295">
        <f t="shared" ref="BX166" si="818">BW166+1</f>
        <v>2037</v>
      </c>
      <c r="BY166" s="295">
        <f t="shared" ref="BY166" si="819">BX166+1</f>
        <v>2038</v>
      </c>
      <c r="BZ166" s="295">
        <f t="shared" ref="BZ166" si="820">BY166+1</f>
        <v>2039</v>
      </c>
      <c r="CA166" s="295">
        <f t="shared" ref="CA166" si="821">BZ166+1</f>
        <v>2040</v>
      </c>
      <c r="CB166" s="295">
        <f t="shared" ref="CB166" si="822">CA166+1</f>
        <v>2041</v>
      </c>
      <c r="CC166" s="295">
        <f t="shared" ref="CC166" si="823">CB166+1</f>
        <v>2042</v>
      </c>
      <c r="CD166" s="364"/>
      <c r="CF166" s="1"/>
      <c r="CG166" s="1"/>
      <c r="CH166" s="1"/>
      <c r="CI166" s="1"/>
      <c r="CJ166" s="1"/>
    </row>
    <row r="167" spans="28:88">
      <c r="AG167" s="23"/>
      <c r="AH167" s="122"/>
      <c r="AI167" s="122"/>
      <c r="AK167" s="171"/>
      <c r="AL167" s="122"/>
      <c r="AM167" s="122"/>
      <c r="AN167" s="122" t="s">
        <v>721</v>
      </c>
      <c r="AO167" s="293" t="s">
        <v>721</v>
      </c>
      <c r="AP167" s="148" t="s">
        <v>721</v>
      </c>
      <c r="AQ167" s="148" t="s">
        <v>721</v>
      </c>
      <c r="AR167" s="148" t="s">
        <v>721</v>
      </c>
      <c r="AS167" s="3" t="s">
        <v>721</v>
      </c>
      <c r="AT167" s="3" t="s">
        <v>721</v>
      </c>
      <c r="AU167" s="3" t="s">
        <v>721</v>
      </c>
      <c r="AV167" s="3" t="s">
        <v>721</v>
      </c>
      <c r="AW167" s="3" t="s">
        <v>721</v>
      </c>
      <c r="AX167" s="3" t="s">
        <v>721</v>
      </c>
      <c r="AY167" s="3" t="s">
        <v>721</v>
      </c>
      <c r="AZ167" s="3" t="s">
        <v>721</v>
      </c>
      <c r="BA167" s="3" t="s">
        <v>721</v>
      </c>
      <c r="BB167" s="3" t="s">
        <v>721</v>
      </c>
      <c r="BC167" s="121" t="s">
        <v>721</v>
      </c>
      <c r="BD167" s="121" t="s">
        <v>721</v>
      </c>
      <c r="BE167" s="121" t="s">
        <v>721</v>
      </c>
      <c r="BF167" s="121" t="s">
        <v>721</v>
      </c>
      <c r="BG167" s="121" t="s">
        <v>721</v>
      </c>
      <c r="BH167" s="121" t="s">
        <v>721</v>
      </c>
      <c r="BI167" s="294" t="s">
        <v>721</v>
      </c>
      <c r="BJ167" s="121" t="s">
        <v>721</v>
      </c>
      <c r="BK167" s="121" t="s">
        <v>721</v>
      </c>
      <c r="BL167" s="121" t="s">
        <v>721</v>
      </c>
      <c r="BM167" s="295" t="s">
        <v>721</v>
      </c>
      <c r="BN167" s="295" t="s">
        <v>721</v>
      </c>
      <c r="BO167" s="295" t="s">
        <v>721</v>
      </c>
      <c r="BP167" s="295" t="s">
        <v>721</v>
      </c>
      <c r="BQ167" s="295" t="s">
        <v>721</v>
      </c>
      <c r="BR167" s="295" t="s">
        <v>721</v>
      </c>
      <c r="BS167" s="295" t="s">
        <v>721</v>
      </c>
      <c r="BT167" s="295" t="s">
        <v>721</v>
      </c>
      <c r="BU167" s="295" t="s">
        <v>721</v>
      </c>
      <c r="BV167" s="295" t="s">
        <v>721</v>
      </c>
      <c r="BW167" s="295" t="s">
        <v>721</v>
      </c>
      <c r="BX167" s="295" t="s">
        <v>721</v>
      </c>
      <c r="BY167" s="295" t="s">
        <v>721</v>
      </c>
      <c r="BZ167" s="295" t="s">
        <v>721</v>
      </c>
      <c r="CA167" s="295" t="s">
        <v>721</v>
      </c>
      <c r="CB167" s="295" t="s">
        <v>721</v>
      </c>
      <c r="CC167" s="295" t="s">
        <v>721</v>
      </c>
      <c r="CD167" s="364"/>
      <c r="CF167" s="1"/>
      <c r="CG167" s="1"/>
      <c r="CH167" s="1"/>
      <c r="CI167" s="1"/>
      <c r="CJ167" s="1"/>
    </row>
    <row r="168" spans="28:88">
      <c r="AB168" s="123"/>
      <c r="AC168" s="1"/>
      <c r="AG168" s="23"/>
      <c r="AH168" s="122"/>
      <c r="AI168" s="122"/>
      <c r="AK168" s="171" t="s">
        <v>715</v>
      </c>
      <c r="AL168" s="122"/>
      <c r="AM168" s="122"/>
      <c r="AN168" s="299">
        <f t="shared" ref="AN168:AN173" si="824">AN122</f>
        <v>2.6651231066002534E-2</v>
      </c>
      <c r="AO168" s="299">
        <f t="shared" ref="AO168:BL173" si="825">AO122</f>
        <v>3.7659730819599391E-2</v>
      </c>
      <c r="AP168" s="299">
        <f t="shared" si="825"/>
        <v>4.1433788213758316E-2</v>
      </c>
      <c r="AQ168" s="299">
        <f t="shared" si="825"/>
        <v>4.1022225148983571E-2</v>
      </c>
      <c r="AR168" s="299">
        <f t="shared" si="825"/>
        <v>3.2974624821844323E-2</v>
      </c>
      <c r="AS168" s="300">
        <f t="shared" si="825"/>
        <v>1.741105519772157E-2</v>
      </c>
      <c r="AT168" s="300">
        <f t="shared" si="825"/>
        <v>1.0559160160651171E-2</v>
      </c>
      <c r="AU168" s="300">
        <f t="shared" si="825"/>
        <v>1.0162187059377326E-2</v>
      </c>
      <c r="AV168" s="300">
        <f t="shared" si="825"/>
        <v>1.7668932912550117E-2</v>
      </c>
      <c r="AW168" s="300">
        <f t="shared" si="825"/>
        <v>2.5444356029305171E-2</v>
      </c>
      <c r="AX168" s="300">
        <f t="shared" si="825"/>
        <v>2.4641313377188334E-2</v>
      </c>
      <c r="AY168" s="300">
        <f t="shared" si="825"/>
        <v>2.1741447391596669E-2</v>
      </c>
      <c r="AZ168" s="300">
        <f t="shared" si="825"/>
        <v>2.5437233887533495E-2</v>
      </c>
      <c r="BA168" s="300">
        <f t="shared" si="825"/>
        <v>1.3861492515345297E-2</v>
      </c>
      <c r="BB168" s="300">
        <f t="shared" si="825"/>
        <v>1.3694652802078267E-2</v>
      </c>
      <c r="BC168" s="301">
        <f t="shared" si="825"/>
        <v>1.2383656557784395E-2</v>
      </c>
      <c r="BD168" s="301">
        <f t="shared" si="825"/>
        <v>1.3646416148230811E-2</v>
      </c>
      <c r="BE168" s="301">
        <f t="shared" si="825"/>
        <v>1.451037729467175E-2</v>
      </c>
      <c r="BF168" s="301">
        <f t="shared" si="825"/>
        <v>1.6186984318659059E-2</v>
      </c>
      <c r="BG168" s="301">
        <f t="shared" si="825"/>
        <v>2.056297127094453E-2</v>
      </c>
      <c r="BH168" s="301">
        <f t="shared" si="825"/>
        <v>2.2436713595748392E-2</v>
      </c>
      <c r="BI168" s="302">
        <f t="shared" si="825"/>
        <v>2.1004539684301715E-2</v>
      </c>
      <c r="BJ168" s="301">
        <f t="shared" si="825"/>
        <v>2.4462787806639907E-2</v>
      </c>
      <c r="BK168" s="301">
        <f t="shared" si="825"/>
        <v>5.0900385505608714E-2</v>
      </c>
      <c r="BL168" s="301">
        <f t="shared" si="825"/>
        <v>6.2614622044458779E-2</v>
      </c>
      <c r="BM168" s="303">
        <f t="shared" ref="BM168:CC168" si="826">BM122</f>
        <v>6.2614622044458779E-2</v>
      </c>
      <c r="BN168" s="303">
        <f t="shared" si="826"/>
        <v>6.2614622044458779E-2</v>
      </c>
      <c r="BO168" s="303">
        <f t="shared" si="826"/>
        <v>6.2614622044458779E-2</v>
      </c>
      <c r="BP168" s="303">
        <f t="shared" si="826"/>
        <v>6.2614622044458779E-2</v>
      </c>
      <c r="BQ168" s="303">
        <f t="shared" si="826"/>
        <v>6.2614622044458779E-2</v>
      </c>
      <c r="BR168" s="303">
        <f t="shared" si="826"/>
        <v>6.2614622044458779E-2</v>
      </c>
      <c r="BS168" s="303">
        <f t="shared" si="826"/>
        <v>6.2614622044458779E-2</v>
      </c>
      <c r="BT168" s="303">
        <f t="shared" si="826"/>
        <v>6.2614622044458779E-2</v>
      </c>
      <c r="BU168" s="303">
        <f t="shared" si="826"/>
        <v>6.2614622044458779E-2</v>
      </c>
      <c r="BV168" s="303">
        <f t="shared" si="826"/>
        <v>6.2614622044458779E-2</v>
      </c>
      <c r="BW168" s="303">
        <f t="shared" si="826"/>
        <v>6.2614622044458779E-2</v>
      </c>
      <c r="BX168" s="303">
        <f t="shared" si="826"/>
        <v>6.2614622044458779E-2</v>
      </c>
      <c r="BY168" s="303">
        <f t="shared" si="826"/>
        <v>6.2614622044458779E-2</v>
      </c>
      <c r="BZ168" s="303">
        <f t="shared" si="826"/>
        <v>6.2614622044458779E-2</v>
      </c>
      <c r="CA168" s="303">
        <f t="shared" si="826"/>
        <v>6.2614622044458779E-2</v>
      </c>
      <c r="CB168" s="303">
        <f t="shared" si="826"/>
        <v>6.2614622044458779E-2</v>
      </c>
      <c r="CC168" s="303">
        <f t="shared" si="826"/>
        <v>6.2614622044458779E-2</v>
      </c>
      <c r="CD168" s="364"/>
      <c r="CF168" s="1"/>
      <c r="CG168" s="1"/>
      <c r="CH168" s="1"/>
      <c r="CI168" s="1"/>
      <c r="CJ168" s="1"/>
    </row>
    <row r="169" spans="28:88">
      <c r="AB169" s="123" t="b">
        <f>IF(E15="",FALSE,TRUE)</f>
        <v>0</v>
      </c>
      <c r="AC169" s="3" t="s">
        <v>928</v>
      </c>
      <c r="AG169" s="23"/>
      <c r="AH169" s="122"/>
      <c r="AI169" s="122"/>
      <c r="AK169" s="171" t="s">
        <v>716</v>
      </c>
      <c r="AL169" s="122"/>
      <c r="AM169" s="122"/>
      <c r="AN169" s="308">
        <f t="shared" si="824"/>
        <v>5.4500009839908214E-2</v>
      </c>
      <c r="AO169" s="308">
        <f t="shared" ref="AO169:BC169" si="827">AO123</f>
        <v>4.7799991598603153E-2</v>
      </c>
      <c r="AP169" s="308">
        <f t="shared" si="827"/>
        <v>4.6599997461220122E-2</v>
      </c>
      <c r="AQ169" s="308">
        <f t="shared" si="827"/>
        <v>4.5000007490993976E-2</v>
      </c>
      <c r="AR169" s="308">
        <f t="shared" si="827"/>
        <v>3.9300011835601056E-2</v>
      </c>
      <c r="AS169" s="309">
        <f t="shared" si="827"/>
        <v>3.6156695917221038E-2</v>
      </c>
      <c r="AT169" s="309">
        <f t="shared" si="827"/>
        <v>3.8235620751875921E-2</v>
      </c>
      <c r="AU169" s="309">
        <f t="shared" si="827"/>
        <v>4.410003903757409E-2</v>
      </c>
      <c r="AV169" s="309">
        <f t="shared" si="827"/>
        <v>4.2200028760331243E-2</v>
      </c>
      <c r="AW169" s="309">
        <f t="shared" si="827"/>
        <v>3.8900033450578686E-2</v>
      </c>
      <c r="AX169" s="309">
        <f t="shared" si="827"/>
        <v>3.1000007537453245E-2</v>
      </c>
      <c r="AY169" s="309">
        <f t="shared" si="827"/>
        <v>2.7100009653499013E-2</v>
      </c>
      <c r="AZ169" s="309">
        <f t="shared" si="827"/>
        <v>2.2300050192195053E-2</v>
      </c>
      <c r="BA169" s="309">
        <f t="shared" si="827"/>
        <v>2.5299957325744638E-2</v>
      </c>
      <c r="BB169" s="309">
        <f t="shared" si="827"/>
        <v>1.5399960174683036E-2</v>
      </c>
      <c r="BC169" s="310">
        <f t="shared" si="827"/>
        <v>1.1100034333807018E-2</v>
      </c>
      <c r="BD169" s="310">
        <f t="shared" si="825"/>
        <v>7.1000003200292205E-3</v>
      </c>
      <c r="BE169" s="310">
        <f t="shared" si="825"/>
        <v>9.1000155016305317E-3</v>
      </c>
      <c r="BF169" s="310">
        <f t="shared" si="825"/>
        <v>8.6000335029261521E-3</v>
      </c>
      <c r="BG169" s="310">
        <f t="shared" si="825"/>
        <v>1.0400554570129117E-3</v>
      </c>
      <c r="BH169" s="310">
        <f t="shared" si="825"/>
        <v>-2.1600186074329786E-3</v>
      </c>
      <c r="BI169" s="311">
        <f t="shared" si="825"/>
        <v>8.7995469739587939E-4</v>
      </c>
      <c r="BJ169" s="310">
        <f t="shared" si="825"/>
        <v>2.3329968858514682E-2</v>
      </c>
      <c r="BK169" s="310">
        <f t="shared" si="825"/>
        <v>3.0590005328907655E-2</v>
      </c>
      <c r="BL169" s="310">
        <f t="shared" si="825"/>
        <v>2.6869942060977925E-2</v>
      </c>
      <c r="BM169" s="312">
        <f t="shared" ref="BM169:CC169" si="828">BM123</f>
        <v>2.6869942060977925E-2</v>
      </c>
      <c r="BN169" s="312">
        <f t="shared" si="828"/>
        <v>2.6869942060977925E-2</v>
      </c>
      <c r="BO169" s="312">
        <f t="shared" si="828"/>
        <v>2.6869942060977925E-2</v>
      </c>
      <c r="BP169" s="312">
        <f t="shared" si="828"/>
        <v>2.6869942060977925E-2</v>
      </c>
      <c r="BQ169" s="312">
        <f t="shared" si="828"/>
        <v>2.6869942060977925E-2</v>
      </c>
      <c r="BR169" s="312">
        <f t="shared" si="828"/>
        <v>2.6869942060977925E-2</v>
      </c>
      <c r="BS169" s="312">
        <f t="shared" si="828"/>
        <v>2.6869942060977925E-2</v>
      </c>
      <c r="BT169" s="312">
        <f t="shared" si="828"/>
        <v>2.6869942060977925E-2</v>
      </c>
      <c r="BU169" s="312">
        <f t="shared" si="828"/>
        <v>2.6869942060977925E-2</v>
      </c>
      <c r="BV169" s="312">
        <f t="shared" si="828"/>
        <v>2.6869942060977925E-2</v>
      </c>
      <c r="BW169" s="312">
        <f t="shared" si="828"/>
        <v>2.6869942060977925E-2</v>
      </c>
      <c r="BX169" s="312">
        <f t="shared" si="828"/>
        <v>2.6869942060977925E-2</v>
      </c>
      <c r="BY169" s="312">
        <f t="shared" si="828"/>
        <v>2.6869942060977925E-2</v>
      </c>
      <c r="BZ169" s="312">
        <f t="shared" si="828"/>
        <v>2.6869942060977925E-2</v>
      </c>
      <c r="CA169" s="312">
        <f t="shared" si="828"/>
        <v>2.6869942060977925E-2</v>
      </c>
      <c r="CB169" s="312">
        <f t="shared" si="828"/>
        <v>2.6869942060977925E-2</v>
      </c>
      <c r="CC169" s="312">
        <f t="shared" si="828"/>
        <v>2.6869942060977925E-2</v>
      </c>
      <c r="CD169" s="364"/>
      <c r="CF169" s="1"/>
      <c r="CG169" s="1"/>
      <c r="CH169" s="1"/>
      <c r="CI169" s="1"/>
      <c r="CJ169" s="1"/>
    </row>
    <row r="170" spans="28:88">
      <c r="AB170" s="123" t="b">
        <f>IF(ISERROR(VALUE(E15)*1)=TRUE,FALSE,TRUE)</f>
        <v>1</v>
      </c>
      <c r="AC170" s="1" t="s">
        <v>926</v>
      </c>
      <c r="AD170" s="122"/>
      <c r="AE170" s="122"/>
      <c r="AF170" s="122"/>
      <c r="AG170" s="342"/>
      <c r="AH170" s="122"/>
      <c r="AI170" s="122"/>
      <c r="AK170" s="171" t="s">
        <v>717</v>
      </c>
      <c r="AL170" s="122"/>
      <c r="AM170" s="122"/>
      <c r="AN170" s="308">
        <f t="shared" si="824"/>
        <v>0.214</v>
      </c>
      <c r="AO170" s="308">
        <f t="shared" si="825"/>
        <v>0.214</v>
      </c>
      <c r="AP170" s="308">
        <f t="shared" si="825"/>
        <v>0.214</v>
      </c>
      <c r="AQ170" s="308">
        <f t="shared" si="825"/>
        <v>0.214</v>
      </c>
      <c r="AR170" s="308">
        <f t="shared" si="825"/>
        <v>0.214</v>
      </c>
      <c r="AS170" s="309">
        <f t="shared" si="825"/>
        <v>0.214</v>
      </c>
      <c r="AT170" s="309">
        <f t="shared" si="825"/>
        <v>0.20100000000000001</v>
      </c>
      <c r="AU170" s="309">
        <f t="shared" si="825"/>
        <v>0.20100000000000001</v>
      </c>
      <c r="AV170" s="309">
        <f t="shared" si="825"/>
        <v>0.20100000000000001</v>
      </c>
      <c r="AW170" s="309">
        <f t="shared" si="825"/>
        <v>0.20100000000000001</v>
      </c>
      <c r="AX170" s="309">
        <f t="shared" si="825"/>
        <v>0.20100000000000001</v>
      </c>
      <c r="AY170" s="309">
        <f t="shared" si="825"/>
        <v>0.20100000000000001</v>
      </c>
      <c r="AZ170" s="309">
        <f t="shared" si="825"/>
        <v>0.20100000000000001</v>
      </c>
      <c r="BA170" s="309">
        <f t="shared" si="825"/>
        <v>0.20100000000000001</v>
      </c>
      <c r="BB170" s="309">
        <f t="shared" si="825"/>
        <v>0.20100000000000001</v>
      </c>
      <c r="BC170" s="310">
        <f t="shared" si="825"/>
        <v>0.20100000000000001</v>
      </c>
      <c r="BD170" s="310">
        <f t="shared" si="825"/>
        <v>0.20100000000000001</v>
      </c>
      <c r="BE170" s="310">
        <f t="shared" si="825"/>
        <v>0.20100000000000001</v>
      </c>
      <c r="BF170" s="310">
        <f t="shared" si="825"/>
        <v>0.20100000000000001</v>
      </c>
      <c r="BG170" s="310">
        <f t="shared" si="825"/>
        <v>0.20100000000000001</v>
      </c>
      <c r="BH170" s="310">
        <f t="shared" si="825"/>
        <v>0.20100000000000001</v>
      </c>
      <c r="BI170" s="311">
        <f t="shared" si="825"/>
        <v>0.20100000000000001</v>
      </c>
      <c r="BJ170" s="310">
        <f t="shared" si="825"/>
        <v>0.20100000000000001</v>
      </c>
      <c r="BK170" s="310">
        <f t="shared" si="825"/>
        <v>0.20100000000000001</v>
      </c>
      <c r="BL170" s="310">
        <f t="shared" si="825"/>
        <v>0.20100000000000001</v>
      </c>
      <c r="BM170" s="312">
        <f t="shared" ref="BM170:CC170" si="829">BM124</f>
        <v>0.20100000000000001</v>
      </c>
      <c r="BN170" s="312">
        <f t="shared" si="829"/>
        <v>0.20100000000000001</v>
      </c>
      <c r="BO170" s="312">
        <f t="shared" si="829"/>
        <v>0.20100000000000001</v>
      </c>
      <c r="BP170" s="312">
        <f t="shared" si="829"/>
        <v>0.20100000000000001</v>
      </c>
      <c r="BQ170" s="312">
        <f t="shared" si="829"/>
        <v>0.20100000000000001</v>
      </c>
      <c r="BR170" s="312">
        <f t="shared" si="829"/>
        <v>0.20100000000000001</v>
      </c>
      <c r="BS170" s="312">
        <f t="shared" si="829"/>
        <v>0.20100000000000001</v>
      </c>
      <c r="BT170" s="312">
        <f t="shared" si="829"/>
        <v>0.20100000000000001</v>
      </c>
      <c r="BU170" s="312">
        <f t="shared" si="829"/>
        <v>0.20100000000000001</v>
      </c>
      <c r="BV170" s="312">
        <f t="shared" si="829"/>
        <v>0.20100000000000001</v>
      </c>
      <c r="BW170" s="312">
        <f t="shared" si="829"/>
        <v>0.20100000000000001</v>
      </c>
      <c r="BX170" s="312">
        <f t="shared" si="829"/>
        <v>0.20100000000000001</v>
      </c>
      <c r="BY170" s="312">
        <f t="shared" si="829"/>
        <v>0.20100000000000001</v>
      </c>
      <c r="BZ170" s="312">
        <f t="shared" si="829"/>
        <v>0.20100000000000001</v>
      </c>
      <c r="CA170" s="312">
        <f t="shared" si="829"/>
        <v>0.20100000000000001</v>
      </c>
      <c r="CB170" s="312">
        <f t="shared" si="829"/>
        <v>0.20100000000000001</v>
      </c>
      <c r="CC170" s="312">
        <f t="shared" si="829"/>
        <v>0.20100000000000001</v>
      </c>
      <c r="CD170" s="364"/>
      <c r="CF170" s="1"/>
      <c r="CG170" s="1"/>
      <c r="CH170" s="1"/>
      <c r="CI170" s="1"/>
      <c r="CJ170" s="1"/>
    </row>
    <row r="171" spans="28:88" ht="15.6">
      <c r="AB171" s="123" t="b">
        <f>IF(percentage&lt;3,FALSE,TRUE)</f>
        <v>0</v>
      </c>
      <c r="AC171" s="122" t="s">
        <v>929</v>
      </c>
      <c r="AD171" s="122"/>
      <c r="AE171" s="122"/>
      <c r="AF171" s="122"/>
      <c r="AG171" s="342"/>
      <c r="AH171" s="122"/>
      <c r="AI171" s="122"/>
      <c r="AK171" s="171" t="s">
        <v>718</v>
      </c>
      <c r="AL171" s="122"/>
      <c r="AM171" s="122"/>
      <c r="AN171" s="308">
        <f t="shared" si="824"/>
        <v>0</v>
      </c>
      <c r="AO171" s="308">
        <f t="shared" si="825"/>
        <v>0</v>
      </c>
      <c r="AP171" s="308">
        <f t="shared" si="825"/>
        <v>0</v>
      </c>
      <c r="AQ171" s="308">
        <f t="shared" si="825"/>
        <v>0</v>
      </c>
      <c r="AR171" s="308">
        <f t="shared" si="825"/>
        <v>0</v>
      </c>
      <c r="AS171" s="309">
        <f t="shared" si="825"/>
        <v>0</v>
      </c>
      <c r="AT171" s="309">
        <f t="shared" si="825"/>
        <v>0</v>
      </c>
      <c r="AU171" s="309">
        <f t="shared" si="825"/>
        <v>0</v>
      </c>
      <c r="AV171" s="309">
        <f t="shared" si="825"/>
        <v>0</v>
      </c>
      <c r="AW171" s="309">
        <f t="shared" si="825"/>
        <v>0</v>
      </c>
      <c r="AX171" s="309">
        <f t="shared" si="825"/>
        <v>0</v>
      </c>
      <c r="AY171" s="309">
        <f t="shared" si="825"/>
        <v>0</v>
      </c>
      <c r="AZ171" s="309">
        <f t="shared" si="825"/>
        <v>0</v>
      </c>
      <c r="BA171" s="309">
        <f t="shared" si="825"/>
        <v>0</v>
      </c>
      <c r="BB171" s="309">
        <f t="shared" si="825"/>
        <v>0</v>
      </c>
      <c r="BC171" s="310">
        <f t="shared" si="825"/>
        <v>0</v>
      </c>
      <c r="BD171" s="310">
        <f t="shared" si="825"/>
        <v>0</v>
      </c>
      <c r="BE171" s="310">
        <f t="shared" si="825"/>
        <v>0</v>
      </c>
      <c r="BF171" s="310">
        <f t="shared" si="825"/>
        <v>0</v>
      </c>
      <c r="BG171" s="310">
        <f t="shared" si="825"/>
        <v>0</v>
      </c>
      <c r="BH171" s="310">
        <f t="shared" si="825"/>
        <v>0</v>
      </c>
      <c r="BI171" s="311">
        <f t="shared" si="825"/>
        <v>0</v>
      </c>
      <c r="BJ171" s="310">
        <f>BJ125</f>
        <v>0</v>
      </c>
      <c r="BK171" s="310">
        <f t="shared" si="825"/>
        <v>0</v>
      </c>
      <c r="BL171" s="310">
        <f t="shared" si="825"/>
        <v>0</v>
      </c>
      <c r="BM171" s="312">
        <f t="shared" ref="BM171:CC171" si="830">BM125</f>
        <v>0</v>
      </c>
      <c r="BN171" s="312">
        <f t="shared" si="830"/>
        <v>0</v>
      </c>
      <c r="BO171" s="312">
        <f t="shared" si="830"/>
        <v>0</v>
      </c>
      <c r="BP171" s="312">
        <f t="shared" si="830"/>
        <v>0</v>
      </c>
      <c r="BQ171" s="312">
        <f t="shared" si="830"/>
        <v>0</v>
      </c>
      <c r="BR171" s="312">
        <f t="shared" si="830"/>
        <v>0</v>
      </c>
      <c r="BS171" s="312">
        <f t="shared" si="830"/>
        <v>0</v>
      </c>
      <c r="BT171" s="312">
        <f t="shared" si="830"/>
        <v>0</v>
      </c>
      <c r="BU171" s="312">
        <f t="shared" si="830"/>
        <v>0</v>
      </c>
      <c r="BV171" s="312">
        <f t="shared" si="830"/>
        <v>0</v>
      </c>
      <c r="BW171" s="312">
        <f t="shared" si="830"/>
        <v>0</v>
      </c>
      <c r="BX171" s="312">
        <f t="shared" si="830"/>
        <v>0</v>
      </c>
      <c r="BY171" s="312">
        <f t="shared" si="830"/>
        <v>0</v>
      </c>
      <c r="BZ171" s="312">
        <f t="shared" si="830"/>
        <v>0</v>
      </c>
      <c r="CA171" s="312">
        <f t="shared" si="830"/>
        <v>0</v>
      </c>
      <c r="CB171" s="312">
        <f t="shared" si="830"/>
        <v>0</v>
      </c>
      <c r="CC171" s="312">
        <f t="shared" si="830"/>
        <v>0</v>
      </c>
      <c r="CD171" s="364"/>
      <c r="CF171" s="1"/>
      <c r="CG171" s="1"/>
      <c r="CH171" s="1"/>
      <c r="CI171" s="1"/>
      <c r="CJ171" s="1"/>
    </row>
    <row r="172" spans="28:88">
      <c r="AB172" s="3" t="b">
        <f>IF(percentage&gt;100,FALSE,TRUE)</f>
        <v>1</v>
      </c>
      <c r="AC172" s="3" t="s">
        <v>930</v>
      </c>
      <c r="AD172" s="122"/>
      <c r="AE172" s="122"/>
      <c r="AF172" s="122"/>
      <c r="AG172" s="342"/>
      <c r="AH172" s="122"/>
      <c r="AI172" s="122"/>
      <c r="AK172" s="171" t="s">
        <v>719</v>
      </c>
      <c r="AL172" s="122"/>
      <c r="AM172" s="122"/>
      <c r="AN172" s="308">
        <f t="shared" si="824"/>
        <v>0.21</v>
      </c>
      <c r="AO172" s="308">
        <f t="shared" si="825"/>
        <v>0.21</v>
      </c>
      <c r="AP172" s="308">
        <f t="shared" si="825"/>
        <v>0.21</v>
      </c>
      <c r="AQ172" s="308">
        <f t="shared" si="825"/>
        <v>0.21</v>
      </c>
      <c r="AR172" s="308">
        <f t="shared" si="825"/>
        <v>0.21</v>
      </c>
      <c r="AS172" s="309">
        <f t="shared" si="825"/>
        <v>0.21</v>
      </c>
      <c r="AT172" s="309">
        <f t="shared" si="825"/>
        <v>0.17</v>
      </c>
      <c r="AU172" s="309">
        <f t="shared" si="825"/>
        <v>0.17</v>
      </c>
      <c r="AV172" s="309">
        <f t="shared" si="825"/>
        <v>0.17</v>
      </c>
      <c r="AW172" s="309">
        <f t="shared" si="825"/>
        <v>0.17</v>
      </c>
      <c r="AX172" s="309">
        <f t="shared" si="825"/>
        <v>0.17</v>
      </c>
      <c r="AY172" s="309">
        <f t="shared" si="825"/>
        <v>0.17</v>
      </c>
      <c r="AZ172" s="309">
        <f t="shared" si="825"/>
        <v>0.17</v>
      </c>
      <c r="BA172" s="309">
        <f t="shared" si="825"/>
        <v>0.17</v>
      </c>
      <c r="BB172" s="309">
        <f t="shared" si="825"/>
        <v>0.17</v>
      </c>
      <c r="BC172" s="310">
        <f t="shared" si="825"/>
        <v>0.17</v>
      </c>
      <c r="BD172" s="310">
        <f t="shared" si="825"/>
        <v>0.17</v>
      </c>
      <c r="BE172" s="310">
        <f t="shared" si="825"/>
        <v>0.17</v>
      </c>
      <c r="BF172" s="310">
        <f t="shared" si="825"/>
        <v>0.17</v>
      </c>
      <c r="BG172" s="310">
        <f t="shared" si="825"/>
        <v>0.17</v>
      </c>
      <c r="BH172" s="310">
        <f t="shared" si="825"/>
        <v>0.17</v>
      </c>
      <c r="BI172" s="311">
        <f t="shared" si="825"/>
        <v>0.17</v>
      </c>
      <c r="BJ172" s="310">
        <f t="shared" si="825"/>
        <v>0.17</v>
      </c>
      <c r="BK172" s="310">
        <f t="shared" si="825"/>
        <v>0.17</v>
      </c>
      <c r="BL172" s="310">
        <f t="shared" si="825"/>
        <v>0.17</v>
      </c>
      <c r="BM172" s="312">
        <f t="shared" ref="BM172:CC172" si="831">BM126</f>
        <v>0.17</v>
      </c>
      <c r="BN172" s="312">
        <f t="shared" si="831"/>
        <v>0.17</v>
      </c>
      <c r="BO172" s="312">
        <f t="shared" si="831"/>
        <v>0.17</v>
      </c>
      <c r="BP172" s="312">
        <f t="shared" si="831"/>
        <v>0.17</v>
      </c>
      <c r="BQ172" s="312">
        <f t="shared" si="831"/>
        <v>0.17</v>
      </c>
      <c r="BR172" s="312">
        <f t="shared" si="831"/>
        <v>0.17</v>
      </c>
      <c r="BS172" s="312">
        <f t="shared" si="831"/>
        <v>0.17</v>
      </c>
      <c r="BT172" s="312">
        <f t="shared" si="831"/>
        <v>0.17</v>
      </c>
      <c r="BU172" s="312">
        <f t="shared" si="831"/>
        <v>0.17</v>
      </c>
      <c r="BV172" s="312">
        <f t="shared" si="831"/>
        <v>0.17</v>
      </c>
      <c r="BW172" s="312">
        <f t="shared" si="831"/>
        <v>0.17</v>
      </c>
      <c r="BX172" s="312">
        <f t="shared" si="831"/>
        <v>0.17</v>
      </c>
      <c r="BY172" s="312">
        <f t="shared" si="831"/>
        <v>0.17</v>
      </c>
      <c r="BZ172" s="312">
        <f t="shared" si="831"/>
        <v>0.17</v>
      </c>
      <c r="CA172" s="312">
        <f t="shared" si="831"/>
        <v>0.17</v>
      </c>
      <c r="CB172" s="312">
        <f t="shared" si="831"/>
        <v>0.17</v>
      </c>
      <c r="CC172" s="312">
        <f t="shared" si="831"/>
        <v>0.17</v>
      </c>
      <c r="CD172" s="364"/>
      <c r="CF172" s="1"/>
      <c r="CG172" s="1"/>
      <c r="CH172" s="1"/>
      <c r="CI172" s="1"/>
      <c r="CJ172" s="1"/>
    </row>
    <row r="173" spans="28:88">
      <c r="AD173" s="122"/>
      <c r="AE173" s="122"/>
      <c r="AF173" s="122"/>
      <c r="AG173" s="342"/>
      <c r="AH173" s="122"/>
      <c r="AI173" s="122"/>
      <c r="AK173" s="171" t="s">
        <v>720</v>
      </c>
      <c r="AL173" s="122"/>
      <c r="AM173" s="122"/>
      <c r="AN173" s="318">
        <f t="shared" si="824"/>
        <v>0.02</v>
      </c>
      <c r="AO173" s="318">
        <f t="shared" si="825"/>
        <v>0.02</v>
      </c>
      <c r="AP173" s="318">
        <f t="shared" si="825"/>
        <v>0.02</v>
      </c>
      <c r="AQ173" s="318">
        <f t="shared" si="825"/>
        <v>0.02</v>
      </c>
      <c r="AR173" s="318">
        <f t="shared" si="825"/>
        <v>0.02</v>
      </c>
      <c r="AS173" s="319">
        <f t="shared" si="825"/>
        <v>0.02</v>
      </c>
      <c r="AT173" s="319">
        <f t="shared" si="825"/>
        <v>0.02</v>
      </c>
      <c r="AU173" s="319">
        <f t="shared" si="825"/>
        <v>0.02</v>
      </c>
      <c r="AV173" s="319">
        <f t="shared" si="825"/>
        <v>0.02</v>
      </c>
      <c r="AW173" s="319">
        <f t="shared" si="825"/>
        <v>0.02</v>
      </c>
      <c r="AX173" s="319">
        <f t="shared" si="825"/>
        <v>0.02</v>
      </c>
      <c r="AY173" s="319">
        <f t="shared" si="825"/>
        <v>0.02</v>
      </c>
      <c r="AZ173" s="319">
        <f t="shared" si="825"/>
        <v>0.02</v>
      </c>
      <c r="BA173" s="319">
        <f t="shared" si="825"/>
        <v>0.02</v>
      </c>
      <c r="BB173" s="319">
        <f t="shared" si="825"/>
        <v>0.02</v>
      </c>
      <c r="BC173" s="320">
        <f t="shared" si="825"/>
        <v>0.02</v>
      </c>
      <c r="BD173" s="320">
        <f t="shared" si="825"/>
        <v>0.02</v>
      </c>
      <c r="BE173" s="320">
        <f t="shared" si="825"/>
        <v>0.02</v>
      </c>
      <c r="BF173" s="320">
        <f t="shared" si="825"/>
        <v>0.02</v>
      </c>
      <c r="BG173" s="320">
        <f t="shared" si="825"/>
        <v>0.02</v>
      </c>
      <c r="BH173" s="320">
        <f t="shared" si="825"/>
        <v>0.02</v>
      </c>
      <c r="BI173" s="321">
        <f t="shared" si="825"/>
        <v>0.02</v>
      </c>
      <c r="BJ173" s="320">
        <f t="shared" si="825"/>
        <v>0.02</v>
      </c>
      <c r="BK173" s="320">
        <f t="shared" si="825"/>
        <v>0.02</v>
      </c>
      <c r="BL173" s="320">
        <f t="shared" si="825"/>
        <v>0.02</v>
      </c>
      <c r="BM173" s="322">
        <f t="shared" ref="BM173:CC173" si="832">BM127</f>
        <v>0.02</v>
      </c>
      <c r="BN173" s="322">
        <f t="shared" si="832"/>
        <v>0.02</v>
      </c>
      <c r="BO173" s="322">
        <f t="shared" si="832"/>
        <v>0.02</v>
      </c>
      <c r="BP173" s="322">
        <f t="shared" si="832"/>
        <v>0.02</v>
      </c>
      <c r="BQ173" s="322">
        <f t="shared" si="832"/>
        <v>0.02</v>
      </c>
      <c r="BR173" s="322">
        <f t="shared" si="832"/>
        <v>0.02</v>
      </c>
      <c r="BS173" s="322">
        <f t="shared" si="832"/>
        <v>0.02</v>
      </c>
      <c r="BT173" s="322">
        <f t="shared" si="832"/>
        <v>0.02</v>
      </c>
      <c r="BU173" s="322">
        <f t="shared" si="832"/>
        <v>0.02</v>
      </c>
      <c r="BV173" s="322">
        <f t="shared" si="832"/>
        <v>0.02</v>
      </c>
      <c r="BW173" s="322">
        <f t="shared" si="832"/>
        <v>0.02</v>
      </c>
      <c r="BX173" s="322">
        <f t="shared" si="832"/>
        <v>0.02</v>
      </c>
      <c r="BY173" s="322">
        <f t="shared" si="832"/>
        <v>0.02</v>
      </c>
      <c r="BZ173" s="322">
        <f t="shared" si="832"/>
        <v>0.02</v>
      </c>
      <c r="CA173" s="322">
        <f t="shared" si="832"/>
        <v>0.02</v>
      </c>
      <c r="CB173" s="322">
        <f t="shared" si="832"/>
        <v>0.02</v>
      </c>
      <c r="CC173" s="322">
        <f t="shared" si="832"/>
        <v>0.02</v>
      </c>
      <c r="CD173" s="364"/>
    </row>
    <row r="174" spans="28:88">
      <c r="AB174" s="123" t="b">
        <f>IF(AA14="WAZ",IF(AB194=FALSE,IF(bedrag&gt;AN22*AN23,FALSE,TRUE),TRUE),TRUE)</f>
        <v>1</v>
      </c>
      <c r="AC174" s="1" t="s">
        <v>936</v>
      </c>
      <c r="AD174" s="122"/>
      <c r="AE174" s="122"/>
      <c r="AF174" s="122"/>
      <c r="AG174" s="342"/>
      <c r="AH174" s="122"/>
      <c r="AI174" s="122"/>
      <c r="AK174" s="171"/>
      <c r="AL174" s="122"/>
      <c r="AM174" s="122"/>
      <c r="AN174" s="122"/>
      <c r="AO174" s="293"/>
      <c r="AP174" s="148"/>
      <c r="AQ174" s="148"/>
      <c r="AR174" s="148"/>
      <c r="BC174" s="121"/>
      <c r="BD174" s="121"/>
      <c r="BG174" s="121"/>
      <c r="BH174" s="121"/>
      <c r="BI174" s="294"/>
      <c r="BJ174" s="121"/>
      <c r="BK174" s="121"/>
      <c r="BL174" s="121"/>
      <c r="BM174" s="295"/>
      <c r="BN174" s="295"/>
      <c r="BO174" s="295"/>
      <c r="BP174" s="295"/>
      <c r="BQ174" s="295"/>
      <c r="BR174" s="295"/>
      <c r="BS174" s="295"/>
      <c r="BT174" s="295"/>
      <c r="BU174" s="295"/>
      <c r="BV174" s="295"/>
      <c r="BW174" s="295"/>
      <c r="BX174" s="295"/>
      <c r="BY174" s="295"/>
      <c r="BZ174" s="295"/>
      <c r="CA174" s="295"/>
      <c r="CB174" s="295"/>
      <c r="CC174" s="295"/>
      <c r="CD174" s="364"/>
    </row>
    <row r="175" spans="28:88">
      <c r="AD175" s="122"/>
      <c r="AE175" s="122"/>
      <c r="AF175" s="122"/>
      <c r="AG175" s="342"/>
      <c r="AH175" s="122"/>
      <c r="AI175" s="122"/>
      <c r="AK175" s="171"/>
      <c r="AL175" s="122"/>
      <c r="AM175" s="122"/>
      <c r="AN175" s="122">
        <v>2001</v>
      </c>
      <c r="AO175" s="329">
        <f t="shared" ref="AO175:BL175" si="833">AN175+1</f>
        <v>2002</v>
      </c>
      <c r="AP175" s="148">
        <f t="shared" si="833"/>
        <v>2003</v>
      </c>
      <c r="AQ175" s="148">
        <f t="shared" si="833"/>
        <v>2004</v>
      </c>
      <c r="AR175" s="148">
        <f t="shared" si="833"/>
        <v>2005</v>
      </c>
      <c r="AS175" s="3">
        <f t="shared" si="833"/>
        <v>2006</v>
      </c>
      <c r="AT175" s="3">
        <f t="shared" si="833"/>
        <v>2007</v>
      </c>
      <c r="AU175" s="3">
        <f t="shared" si="833"/>
        <v>2008</v>
      </c>
      <c r="AV175" s="3">
        <f t="shared" si="833"/>
        <v>2009</v>
      </c>
      <c r="AW175" s="3">
        <f t="shared" si="833"/>
        <v>2010</v>
      </c>
      <c r="AX175" s="3">
        <f t="shared" si="833"/>
        <v>2011</v>
      </c>
      <c r="AY175" s="3">
        <f t="shared" si="833"/>
        <v>2012</v>
      </c>
      <c r="AZ175" s="3">
        <f t="shared" si="833"/>
        <v>2013</v>
      </c>
      <c r="BA175" s="3">
        <f t="shared" si="833"/>
        <v>2014</v>
      </c>
      <c r="BB175" s="3">
        <f t="shared" si="833"/>
        <v>2015</v>
      </c>
      <c r="BC175" s="121">
        <f t="shared" si="833"/>
        <v>2016</v>
      </c>
      <c r="BD175" s="121">
        <f t="shared" si="833"/>
        <v>2017</v>
      </c>
      <c r="BE175" s="121">
        <f t="shared" si="833"/>
        <v>2018</v>
      </c>
      <c r="BF175" s="121">
        <f t="shared" si="833"/>
        <v>2019</v>
      </c>
      <c r="BG175" s="121">
        <f t="shared" si="833"/>
        <v>2020</v>
      </c>
      <c r="BH175" s="121">
        <f t="shared" si="833"/>
        <v>2021</v>
      </c>
      <c r="BI175" s="294">
        <f t="shared" si="833"/>
        <v>2022</v>
      </c>
      <c r="BJ175" s="121">
        <f t="shared" si="833"/>
        <v>2023</v>
      </c>
      <c r="BK175" s="121">
        <f t="shared" si="833"/>
        <v>2024</v>
      </c>
      <c r="BL175" s="121">
        <f t="shared" si="833"/>
        <v>2025</v>
      </c>
      <c r="BM175" s="295">
        <f t="shared" ref="BM175" si="834">BL175+1</f>
        <v>2026</v>
      </c>
      <c r="BN175" s="295">
        <f t="shared" ref="BN175" si="835">BM175+1</f>
        <v>2027</v>
      </c>
      <c r="BO175" s="295">
        <f t="shared" ref="BO175" si="836">BN175+1</f>
        <v>2028</v>
      </c>
      <c r="BP175" s="295">
        <f t="shared" ref="BP175" si="837">BO175+1</f>
        <v>2029</v>
      </c>
      <c r="BQ175" s="295">
        <f t="shared" ref="BQ175" si="838">BP175+1</f>
        <v>2030</v>
      </c>
      <c r="BR175" s="295">
        <f t="shared" ref="BR175" si="839">BQ175+1</f>
        <v>2031</v>
      </c>
      <c r="BS175" s="295">
        <f t="shared" ref="BS175" si="840">BR175+1</f>
        <v>2032</v>
      </c>
      <c r="BT175" s="295">
        <f t="shared" ref="BT175" si="841">BS175+1</f>
        <v>2033</v>
      </c>
      <c r="BU175" s="295">
        <f t="shared" ref="BU175" si="842">BT175+1</f>
        <v>2034</v>
      </c>
      <c r="BV175" s="295">
        <f t="shared" ref="BV175" si="843">BU175+1</f>
        <v>2035</v>
      </c>
      <c r="BW175" s="295">
        <f t="shared" ref="BW175" si="844">BV175+1</f>
        <v>2036</v>
      </c>
      <c r="BX175" s="295">
        <f t="shared" ref="BX175" si="845">BW175+1</f>
        <v>2037</v>
      </c>
      <c r="BY175" s="295">
        <f t="shared" ref="BY175" si="846">BX175+1</f>
        <v>2038</v>
      </c>
      <c r="BZ175" s="295">
        <f t="shared" ref="BZ175" si="847">BY175+1</f>
        <v>2039</v>
      </c>
      <c r="CA175" s="295">
        <f t="shared" ref="CA175" si="848">BZ175+1</f>
        <v>2040</v>
      </c>
      <c r="CB175" s="295">
        <f t="shared" ref="CB175" si="849">CA175+1</f>
        <v>2041</v>
      </c>
      <c r="CC175" s="295">
        <f t="shared" ref="CC175" si="850">CB175+1</f>
        <v>2042</v>
      </c>
      <c r="CD175" s="364"/>
    </row>
    <row r="176" spans="28:88">
      <c r="AB176" s="123"/>
      <c r="AC176" s="122"/>
      <c r="AD176" s="122"/>
      <c r="AE176" s="122"/>
      <c r="AF176" s="122"/>
      <c r="AG176" s="342"/>
      <c r="AH176" s="122"/>
      <c r="AI176" s="122"/>
      <c r="AK176" s="171"/>
      <c r="AL176" s="122"/>
      <c r="AM176" s="122"/>
      <c r="AN176" s="122" t="s">
        <v>722</v>
      </c>
      <c r="AO176" s="293" t="s">
        <v>722</v>
      </c>
      <c r="AP176" s="148" t="s">
        <v>722</v>
      </c>
      <c r="AQ176" s="148" t="s">
        <v>722</v>
      </c>
      <c r="AR176" s="148" t="s">
        <v>722</v>
      </c>
      <c r="AS176" s="3" t="s">
        <v>722</v>
      </c>
      <c r="AT176" s="3" t="s">
        <v>722</v>
      </c>
      <c r="AU176" s="3" t="s">
        <v>722</v>
      </c>
      <c r="AV176" s="3" t="s">
        <v>722</v>
      </c>
      <c r="AW176" s="3" t="s">
        <v>722</v>
      </c>
      <c r="AX176" s="3" t="s">
        <v>722</v>
      </c>
      <c r="AY176" s="3" t="s">
        <v>722</v>
      </c>
      <c r="AZ176" s="3" t="s">
        <v>722</v>
      </c>
      <c r="BA176" s="3" t="s">
        <v>722</v>
      </c>
      <c r="BB176" s="3" t="s">
        <v>722</v>
      </c>
      <c r="BC176" s="121" t="s">
        <v>722</v>
      </c>
      <c r="BD176" s="121" t="s">
        <v>722</v>
      </c>
      <c r="BE176" s="121" t="s">
        <v>722</v>
      </c>
      <c r="BF176" s="121" t="s">
        <v>722</v>
      </c>
      <c r="BG176" s="121" t="s">
        <v>722</v>
      </c>
      <c r="BH176" s="121" t="s">
        <v>722</v>
      </c>
      <c r="BI176" s="294" t="s">
        <v>722</v>
      </c>
      <c r="BJ176" s="121" t="s">
        <v>722</v>
      </c>
      <c r="BK176" s="121" t="s">
        <v>722</v>
      </c>
      <c r="BL176" s="121" t="s">
        <v>722</v>
      </c>
      <c r="BM176" s="295" t="s">
        <v>722</v>
      </c>
      <c r="BN176" s="295" t="s">
        <v>722</v>
      </c>
      <c r="BO176" s="295" t="s">
        <v>722</v>
      </c>
      <c r="BP176" s="295" t="s">
        <v>722</v>
      </c>
      <c r="BQ176" s="295" t="s">
        <v>722</v>
      </c>
      <c r="BR176" s="295" t="s">
        <v>722</v>
      </c>
      <c r="BS176" s="295" t="s">
        <v>722</v>
      </c>
      <c r="BT176" s="295" t="s">
        <v>722</v>
      </c>
      <c r="BU176" s="295" t="s">
        <v>722</v>
      </c>
      <c r="BV176" s="295" t="s">
        <v>722</v>
      </c>
      <c r="BW176" s="295" t="s">
        <v>722</v>
      </c>
      <c r="BX176" s="295" t="s">
        <v>722</v>
      </c>
      <c r="BY176" s="295" t="s">
        <v>722</v>
      </c>
      <c r="BZ176" s="295" t="s">
        <v>722</v>
      </c>
      <c r="CA176" s="295" t="s">
        <v>722</v>
      </c>
      <c r="CB176" s="295" t="s">
        <v>722</v>
      </c>
      <c r="CC176" s="295" t="s">
        <v>722</v>
      </c>
      <c r="CD176" s="364"/>
    </row>
    <row r="177" spans="28:82">
      <c r="AB177" s="123" t="b">
        <v>0</v>
      </c>
      <c r="AC177" s="122" t="s">
        <v>24</v>
      </c>
      <c r="AD177" s="122"/>
      <c r="AE177" s="122"/>
      <c r="AF177" s="122"/>
      <c r="AG177" s="342"/>
      <c r="AH177" s="122"/>
      <c r="AI177" s="122"/>
      <c r="AK177" s="171" t="s">
        <v>715</v>
      </c>
      <c r="AL177" s="122"/>
      <c r="AM177" s="122"/>
      <c r="AN177" s="299">
        <f t="shared" ref="AN177:AN182" si="851">AN131</f>
        <v>2.6651231066002534E-2</v>
      </c>
      <c r="AO177" s="299">
        <f t="shared" ref="AO177:BL182" si="852">AO131</f>
        <v>3.7659730819599391E-2</v>
      </c>
      <c r="AP177" s="299">
        <f t="shared" si="852"/>
        <v>4.1433788213758316E-2</v>
      </c>
      <c r="AQ177" s="299">
        <f t="shared" si="852"/>
        <v>4.1022225148983571E-2</v>
      </c>
      <c r="AR177" s="299">
        <f t="shared" si="852"/>
        <v>3.2974624821844323E-2</v>
      </c>
      <c r="AS177" s="300">
        <f t="shared" si="852"/>
        <v>1.741105519772157E-2</v>
      </c>
      <c r="AT177" s="300">
        <f t="shared" si="852"/>
        <v>1.0559160160651171E-2</v>
      </c>
      <c r="AU177" s="300">
        <f t="shared" si="852"/>
        <v>1.0162187059377326E-2</v>
      </c>
      <c r="AV177" s="300">
        <f t="shared" si="852"/>
        <v>1.7668932912550117E-2</v>
      </c>
      <c r="AW177" s="300">
        <f t="shared" si="852"/>
        <v>2.5444356029305171E-2</v>
      </c>
      <c r="AX177" s="300">
        <f t="shared" si="852"/>
        <v>2.4641313377188334E-2</v>
      </c>
      <c r="AY177" s="300">
        <f t="shared" si="852"/>
        <v>2.1741447391596669E-2</v>
      </c>
      <c r="AZ177" s="300">
        <f t="shared" si="852"/>
        <v>2.5437233887533495E-2</v>
      </c>
      <c r="BA177" s="300">
        <f t="shared" si="852"/>
        <v>1.3861492515345297E-2</v>
      </c>
      <c r="BB177" s="300">
        <f t="shared" si="852"/>
        <v>1.3694652802078267E-2</v>
      </c>
      <c r="BC177" s="301">
        <f t="shared" si="852"/>
        <v>1.2383656557784395E-2</v>
      </c>
      <c r="BD177" s="301">
        <f t="shared" si="852"/>
        <v>1.3646416148230811E-2</v>
      </c>
      <c r="BE177" s="301">
        <f t="shared" si="852"/>
        <v>1.451037729467175E-2</v>
      </c>
      <c r="BF177" s="301">
        <f t="shared" si="852"/>
        <v>1.6186984318659059E-2</v>
      </c>
      <c r="BG177" s="301">
        <f t="shared" si="852"/>
        <v>2.056297127094453E-2</v>
      </c>
      <c r="BH177" s="301">
        <f t="shared" si="852"/>
        <v>2.2436713595748392E-2</v>
      </c>
      <c r="BI177" s="302">
        <f t="shared" si="852"/>
        <v>2.1004539684301715E-2</v>
      </c>
      <c r="BJ177" s="301">
        <f t="shared" si="852"/>
        <v>2.4462787806639907E-2</v>
      </c>
      <c r="BK177" s="301">
        <f t="shared" si="852"/>
        <v>5.0900385505608714E-2</v>
      </c>
      <c r="BL177" s="301">
        <f t="shared" si="852"/>
        <v>6.2614622044458779E-2</v>
      </c>
      <c r="BM177" s="303">
        <f t="shared" ref="BM177:CC177" si="853">BM131</f>
        <v>6.2614622044458779E-2</v>
      </c>
      <c r="BN177" s="303">
        <f t="shared" si="853"/>
        <v>6.2614622044458779E-2</v>
      </c>
      <c r="BO177" s="303">
        <f t="shared" si="853"/>
        <v>6.2614622044458779E-2</v>
      </c>
      <c r="BP177" s="303">
        <f t="shared" si="853"/>
        <v>6.2614622044458779E-2</v>
      </c>
      <c r="BQ177" s="303">
        <f t="shared" si="853"/>
        <v>6.2614622044458779E-2</v>
      </c>
      <c r="BR177" s="303">
        <f t="shared" si="853"/>
        <v>6.2614622044458779E-2</v>
      </c>
      <c r="BS177" s="303">
        <f t="shared" si="853"/>
        <v>6.2614622044458779E-2</v>
      </c>
      <c r="BT177" s="303">
        <f t="shared" si="853"/>
        <v>6.2614622044458779E-2</v>
      </c>
      <c r="BU177" s="303">
        <f t="shared" si="853"/>
        <v>6.2614622044458779E-2</v>
      </c>
      <c r="BV177" s="303">
        <f t="shared" si="853"/>
        <v>6.2614622044458779E-2</v>
      </c>
      <c r="BW177" s="303">
        <f t="shared" si="853"/>
        <v>6.2614622044458779E-2</v>
      </c>
      <c r="BX177" s="303">
        <f t="shared" si="853"/>
        <v>6.2614622044458779E-2</v>
      </c>
      <c r="BY177" s="303">
        <f t="shared" si="853"/>
        <v>6.2614622044458779E-2</v>
      </c>
      <c r="BZ177" s="303">
        <f t="shared" si="853"/>
        <v>6.2614622044458779E-2</v>
      </c>
      <c r="CA177" s="303">
        <f t="shared" si="853"/>
        <v>6.2614622044458779E-2</v>
      </c>
      <c r="CB177" s="303">
        <f t="shared" si="853"/>
        <v>6.2614622044458779E-2</v>
      </c>
      <c r="CC177" s="303">
        <f t="shared" si="853"/>
        <v>6.2614622044458779E-2</v>
      </c>
      <c r="CD177" s="364"/>
    </row>
    <row r="178" spans="28:82">
      <c r="AB178" s="123"/>
      <c r="AC178" s="122"/>
      <c r="AD178" s="122"/>
      <c r="AE178" s="122"/>
      <c r="AF178" s="122"/>
      <c r="AG178" s="342"/>
      <c r="AH178" s="122"/>
      <c r="AI178" s="122"/>
      <c r="AK178" s="171" t="s">
        <v>716</v>
      </c>
      <c r="AL178" s="122"/>
      <c r="AM178" s="122"/>
      <c r="AN178" s="308">
        <f t="shared" si="851"/>
        <v>5.4500009839908214E-2</v>
      </c>
      <c r="AO178" s="308">
        <f t="shared" ref="AO178:BC178" si="854">AO132</f>
        <v>4.7799991598603153E-2</v>
      </c>
      <c r="AP178" s="308">
        <f t="shared" si="854"/>
        <v>4.6599997461220122E-2</v>
      </c>
      <c r="AQ178" s="308">
        <f t="shared" si="854"/>
        <v>4.5000007490993976E-2</v>
      </c>
      <c r="AR178" s="308">
        <f t="shared" si="854"/>
        <v>3.9300011835601056E-2</v>
      </c>
      <c r="AS178" s="309">
        <f t="shared" si="854"/>
        <v>3.6156695917221038E-2</v>
      </c>
      <c r="AT178" s="309">
        <f t="shared" si="854"/>
        <v>3.8235620751875921E-2</v>
      </c>
      <c r="AU178" s="309">
        <f t="shared" si="854"/>
        <v>4.410003903757409E-2</v>
      </c>
      <c r="AV178" s="309">
        <f t="shared" si="854"/>
        <v>4.2200028760331243E-2</v>
      </c>
      <c r="AW178" s="309">
        <f t="shared" si="854"/>
        <v>3.8900033450578686E-2</v>
      </c>
      <c r="AX178" s="309">
        <f t="shared" si="854"/>
        <v>3.1000007537453245E-2</v>
      </c>
      <c r="AY178" s="309">
        <f t="shared" si="854"/>
        <v>2.7100009653499013E-2</v>
      </c>
      <c r="AZ178" s="309">
        <f t="shared" si="854"/>
        <v>2.2300050192195053E-2</v>
      </c>
      <c r="BA178" s="309">
        <f t="shared" si="854"/>
        <v>2.5299957325744638E-2</v>
      </c>
      <c r="BB178" s="309">
        <f t="shared" si="854"/>
        <v>1.5399960174683036E-2</v>
      </c>
      <c r="BC178" s="310">
        <f t="shared" si="854"/>
        <v>1.1100034333807018E-2</v>
      </c>
      <c r="BD178" s="310">
        <f t="shared" si="852"/>
        <v>7.1000003200292205E-3</v>
      </c>
      <c r="BE178" s="310">
        <f t="shared" si="852"/>
        <v>9.1000155016305317E-3</v>
      </c>
      <c r="BF178" s="310">
        <f t="shared" si="852"/>
        <v>8.6000335029261521E-3</v>
      </c>
      <c r="BG178" s="310">
        <f t="shared" si="852"/>
        <v>1.0400554570129117E-3</v>
      </c>
      <c r="BH178" s="310">
        <f t="shared" si="852"/>
        <v>-2.1600186074329786E-3</v>
      </c>
      <c r="BI178" s="311">
        <f t="shared" si="852"/>
        <v>8.7995469739587939E-4</v>
      </c>
      <c r="BJ178" s="310">
        <f t="shared" si="852"/>
        <v>2.3329968858514682E-2</v>
      </c>
      <c r="BK178" s="310">
        <f t="shared" si="852"/>
        <v>3.0590005328907655E-2</v>
      </c>
      <c r="BL178" s="310">
        <f t="shared" si="852"/>
        <v>2.6869942060977925E-2</v>
      </c>
      <c r="BM178" s="312">
        <f t="shared" ref="BM178:CC178" si="855">BM132</f>
        <v>2.6869942060977925E-2</v>
      </c>
      <c r="BN178" s="312">
        <f t="shared" si="855"/>
        <v>2.6869942060977925E-2</v>
      </c>
      <c r="BO178" s="312">
        <f t="shared" si="855"/>
        <v>2.6869942060977925E-2</v>
      </c>
      <c r="BP178" s="312">
        <f t="shared" si="855"/>
        <v>2.6869942060977925E-2</v>
      </c>
      <c r="BQ178" s="312">
        <f t="shared" si="855"/>
        <v>2.6869942060977925E-2</v>
      </c>
      <c r="BR178" s="312">
        <f t="shared" si="855"/>
        <v>2.6869942060977925E-2</v>
      </c>
      <c r="BS178" s="312">
        <f t="shared" si="855"/>
        <v>2.6869942060977925E-2</v>
      </c>
      <c r="BT178" s="312">
        <f t="shared" si="855"/>
        <v>2.6869942060977925E-2</v>
      </c>
      <c r="BU178" s="312">
        <f t="shared" si="855"/>
        <v>2.6869942060977925E-2</v>
      </c>
      <c r="BV178" s="312">
        <f t="shared" si="855"/>
        <v>2.6869942060977925E-2</v>
      </c>
      <c r="BW178" s="312">
        <f t="shared" si="855"/>
        <v>2.6869942060977925E-2</v>
      </c>
      <c r="BX178" s="312">
        <f t="shared" si="855"/>
        <v>2.6869942060977925E-2</v>
      </c>
      <c r="BY178" s="312">
        <f t="shared" si="855"/>
        <v>2.6869942060977925E-2</v>
      </c>
      <c r="BZ178" s="312">
        <f t="shared" si="855"/>
        <v>2.6869942060977925E-2</v>
      </c>
      <c r="CA178" s="312">
        <f t="shared" si="855"/>
        <v>2.6869942060977925E-2</v>
      </c>
      <c r="CB178" s="312">
        <f t="shared" si="855"/>
        <v>2.6869942060977925E-2</v>
      </c>
      <c r="CC178" s="312">
        <f t="shared" si="855"/>
        <v>2.6869942060977925E-2</v>
      </c>
      <c r="CD178" s="364"/>
    </row>
    <row r="179" spans="28:82">
      <c r="AB179" s="123"/>
      <c r="AC179" s="122"/>
      <c r="AD179" s="122"/>
      <c r="AE179" s="122"/>
      <c r="AF179" s="122"/>
      <c r="AG179" s="342"/>
      <c r="AH179" s="122"/>
      <c r="AI179" s="122"/>
      <c r="AK179" s="171" t="s">
        <v>717</v>
      </c>
      <c r="AL179" s="122"/>
      <c r="AM179" s="122"/>
      <c r="AN179" s="308">
        <f t="shared" si="851"/>
        <v>0.36899999999999999</v>
      </c>
      <c r="AO179" s="308">
        <f t="shared" si="852"/>
        <v>0.36899999999999999</v>
      </c>
      <c r="AP179" s="308">
        <f t="shared" si="852"/>
        <v>0.36899999999999999</v>
      </c>
      <c r="AQ179" s="308">
        <f t="shared" si="852"/>
        <v>0.36899999999999999</v>
      </c>
      <c r="AR179" s="308">
        <f t="shared" si="852"/>
        <v>0.36899999999999999</v>
      </c>
      <c r="AS179" s="309">
        <f t="shared" si="852"/>
        <v>0.36899999999999999</v>
      </c>
      <c r="AT179" s="309">
        <f t="shared" si="852"/>
        <v>0.26300000000000001</v>
      </c>
      <c r="AU179" s="309">
        <f t="shared" si="852"/>
        <v>0.26300000000000001</v>
      </c>
      <c r="AV179" s="309">
        <f t="shared" si="852"/>
        <v>0.26300000000000001</v>
      </c>
      <c r="AW179" s="309">
        <f t="shared" si="852"/>
        <v>0.26300000000000001</v>
      </c>
      <c r="AX179" s="309">
        <f t="shared" si="852"/>
        <v>0.26300000000000001</v>
      </c>
      <c r="AY179" s="309">
        <f t="shared" si="852"/>
        <v>0.26300000000000001</v>
      </c>
      <c r="AZ179" s="309">
        <f t="shared" si="852"/>
        <v>0.26300000000000001</v>
      </c>
      <c r="BA179" s="309">
        <f t="shared" si="852"/>
        <v>0.26300000000000001</v>
      </c>
      <c r="BB179" s="309">
        <f t="shared" si="852"/>
        <v>0.26300000000000001</v>
      </c>
      <c r="BC179" s="310">
        <f t="shared" si="852"/>
        <v>0.26300000000000001</v>
      </c>
      <c r="BD179" s="310">
        <f t="shared" si="852"/>
        <v>0.26300000000000001</v>
      </c>
      <c r="BE179" s="310">
        <f t="shared" si="852"/>
        <v>0.26300000000000001</v>
      </c>
      <c r="BF179" s="310">
        <f t="shared" si="852"/>
        <v>0.26300000000000001</v>
      </c>
      <c r="BG179" s="310">
        <f t="shared" si="852"/>
        <v>0.26300000000000001</v>
      </c>
      <c r="BH179" s="310">
        <f t="shared" si="852"/>
        <v>0.26300000000000001</v>
      </c>
      <c r="BI179" s="311">
        <f t="shared" si="852"/>
        <v>0.26300000000000001</v>
      </c>
      <c r="BJ179" s="310">
        <f t="shared" si="852"/>
        <v>0.26300000000000001</v>
      </c>
      <c r="BK179" s="310">
        <f t="shared" si="852"/>
        <v>0.26300000000000001</v>
      </c>
      <c r="BL179" s="310">
        <f t="shared" si="852"/>
        <v>0.26300000000000001</v>
      </c>
      <c r="BM179" s="312">
        <f t="shared" ref="BM179:CC179" si="856">BM133</f>
        <v>0.26300000000000001</v>
      </c>
      <c r="BN179" s="312">
        <f t="shared" si="856"/>
        <v>0.26300000000000001</v>
      </c>
      <c r="BO179" s="312">
        <f t="shared" si="856"/>
        <v>0.26300000000000001</v>
      </c>
      <c r="BP179" s="312">
        <f t="shared" si="856"/>
        <v>0.26300000000000001</v>
      </c>
      <c r="BQ179" s="312">
        <f t="shared" si="856"/>
        <v>0.26300000000000001</v>
      </c>
      <c r="BR179" s="312">
        <f t="shared" si="856"/>
        <v>0.26300000000000001</v>
      </c>
      <c r="BS179" s="312">
        <f t="shared" si="856"/>
        <v>0.26300000000000001</v>
      </c>
      <c r="BT179" s="312">
        <f t="shared" si="856"/>
        <v>0.26300000000000001</v>
      </c>
      <c r="BU179" s="312">
        <f t="shared" si="856"/>
        <v>0.26300000000000001</v>
      </c>
      <c r="BV179" s="312">
        <f t="shared" si="856"/>
        <v>0.26300000000000001</v>
      </c>
      <c r="BW179" s="312">
        <f t="shared" si="856"/>
        <v>0.26300000000000001</v>
      </c>
      <c r="BX179" s="312">
        <f t="shared" si="856"/>
        <v>0.26300000000000001</v>
      </c>
      <c r="BY179" s="312">
        <f t="shared" si="856"/>
        <v>0.26300000000000001</v>
      </c>
      <c r="BZ179" s="312">
        <f t="shared" si="856"/>
        <v>0.26300000000000001</v>
      </c>
      <c r="CA179" s="312">
        <f t="shared" si="856"/>
        <v>0.26300000000000001</v>
      </c>
      <c r="CB179" s="312">
        <f t="shared" si="856"/>
        <v>0.26300000000000001</v>
      </c>
      <c r="CC179" s="312">
        <f t="shared" si="856"/>
        <v>0.26300000000000001</v>
      </c>
      <c r="CD179" s="364"/>
    </row>
    <row r="180" spans="28:82" ht="15.6">
      <c r="AB180" s="259"/>
      <c r="AC180" s="257"/>
      <c r="AD180" s="456"/>
      <c r="AE180" s="257"/>
      <c r="AF180" s="257"/>
      <c r="AG180" s="260"/>
      <c r="AH180" s="122"/>
      <c r="AI180" s="122"/>
      <c r="AK180" s="171" t="s">
        <v>718</v>
      </c>
      <c r="AL180" s="122"/>
      <c r="AM180" s="122"/>
      <c r="AN180" s="308">
        <f t="shared" si="851"/>
        <v>0</v>
      </c>
      <c r="AO180" s="308">
        <f t="shared" si="852"/>
        <v>0</v>
      </c>
      <c r="AP180" s="308">
        <f t="shared" si="852"/>
        <v>0</v>
      </c>
      <c r="AQ180" s="308">
        <f t="shared" si="852"/>
        <v>0</v>
      </c>
      <c r="AR180" s="308">
        <f t="shared" si="852"/>
        <v>0</v>
      </c>
      <c r="AS180" s="309">
        <f t="shared" si="852"/>
        <v>0</v>
      </c>
      <c r="AT180" s="309">
        <f t="shared" si="852"/>
        <v>0</v>
      </c>
      <c r="AU180" s="309">
        <f t="shared" si="852"/>
        <v>0</v>
      </c>
      <c r="AV180" s="309">
        <f t="shared" si="852"/>
        <v>0</v>
      </c>
      <c r="AW180" s="309">
        <f t="shared" si="852"/>
        <v>0</v>
      </c>
      <c r="AX180" s="309">
        <f t="shared" si="852"/>
        <v>0</v>
      </c>
      <c r="AY180" s="309">
        <f t="shared" si="852"/>
        <v>0</v>
      </c>
      <c r="AZ180" s="309">
        <f t="shared" si="852"/>
        <v>0</v>
      </c>
      <c r="BA180" s="309">
        <f t="shared" si="852"/>
        <v>0</v>
      </c>
      <c r="BB180" s="309">
        <f t="shared" si="852"/>
        <v>0</v>
      </c>
      <c r="BC180" s="310">
        <f t="shared" si="852"/>
        <v>0</v>
      </c>
      <c r="BD180" s="310">
        <f t="shared" si="852"/>
        <v>0</v>
      </c>
      <c r="BE180" s="310">
        <f t="shared" si="852"/>
        <v>0</v>
      </c>
      <c r="BF180" s="310">
        <f t="shared" si="852"/>
        <v>0</v>
      </c>
      <c r="BG180" s="310">
        <f t="shared" si="852"/>
        <v>0</v>
      </c>
      <c r="BH180" s="310">
        <f t="shared" si="852"/>
        <v>0</v>
      </c>
      <c r="BI180" s="311">
        <f t="shared" si="852"/>
        <v>0</v>
      </c>
      <c r="BJ180" s="310">
        <f t="shared" si="852"/>
        <v>0</v>
      </c>
      <c r="BK180" s="310">
        <f t="shared" si="852"/>
        <v>0</v>
      </c>
      <c r="BL180" s="310">
        <f t="shared" si="852"/>
        <v>0</v>
      </c>
      <c r="BM180" s="312">
        <f t="shared" ref="BM180:CC180" si="857">BM134</f>
        <v>0</v>
      </c>
      <c r="BN180" s="312">
        <f t="shared" si="857"/>
        <v>0</v>
      </c>
      <c r="BO180" s="312">
        <f t="shared" si="857"/>
        <v>0</v>
      </c>
      <c r="BP180" s="312">
        <f t="shared" si="857"/>
        <v>0</v>
      </c>
      <c r="BQ180" s="312">
        <f t="shared" si="857"/>
        <v>0</v>
      </c>
      <c r="BR180" s="312">
        <f t="shared" si="857"/>
        <v>0</v>
      </c>
      <c r="BS180" s="312">
        <f t="shared" si="857"/>
        <v>0</v>
      </c>
      <c r="BT180" s="312">
        <f t="shared" si="857"/>
        <v>0</v>
      </c>
      <c r="BU180" s="312">
        <f t="shared" si="857"/>
        <v>0</v>
      </c>
      <c r="BV180" s="312">
        <f t="shared" si="857"/>
        <v>0</v>
      </c>
      <c r="BW180" s="312">
        <f t="shared" si="857"/>
        <v>0</v>
      </c>
      <c r="BX180" s="312">
        <f t="shared" si="857"/>
        <v>0</v>
      </c>
      <c r="BY180" s="312">
        <f t="shared" si="857"/>
        <v>0</v>
      </c>
      <c r="BZ180" s="312">
        <f t="shared" si="857"/>
        <v>0</v>
      </c>
      <c r="CA180" s="312">
        <f t="shared" si="857"/>
        <v>0</v>
      </c>
      <c r="CB180" s="312">
        <f t="shared" si="857"/>
        <v>0</v>
      </c>
      <c r="CC180" s="312">
        <f t="shared" si="857"/>
        <v>0</v>
      </c>
      <c r="CD180" s="364"/>
    </row>
    <row r="181" spans="28:82">
      <c r="AB181" s="155"/>
      <c r="AC181" s="457"/>
      <c r="AD181" s="156"/>
      <c r="AE181" s="156"/>
      <c r="AF181" s="156"/>
      <c r="AG181" s="255"/>
      <c r="AH181" s="122"/>
      <c r="AI181" s="122"/>
      <c r="AK181" s="171" t="s">
        <v>719</v>
      </c>
      <c r="AL181" s="122"/>
      <c r="AM181" s="122"/>
      <c r="AN181" s="308">
        <f t="shared" si="851"/>
        <v>0.21</v>
      </c>
      <c r="AO181" s="308">
        <f t="shared" si="852"/>
        <v>0.21</v>
      </c>
      <c r="AP181" s="308">
        <f t="shared" si="852"/>
        <v>0.21</v>
      </c>
      <c r="AQ181" s="308">
        <f t="shared" si="852"/>
        <v>0.21</v>
      </c>
      <c r="AR181" s="308">
        <f t="shared" si="852"/>
        <v>0.21</v>
      </c>
      <c r="AS181" s="309">
        <f t="shared" si="852"/>
        <v>0.21</v>
      </c>
      <c r="AT181" s="309">
        <f t="shared" si="852"/>
        <v>0.17</v>
      </c>
      <c r="AU181" s="309">
        <f t="shared" si="852"/>
        <v>0.17</v>
      </c>
      <c r="AV181" s="309">
        <f t="shared" si="852"/>
        <v>0.17</v>
      </c>
      <c r="AW181" s="309">
        <f t="shared" si="852"/>
        <v>0.17</v>
      </c>
      <c r="AX181" s="309">
        <f t="shared" si="852"/>
        <v>0.17</v>
      </c>
      <c r="AY181" s="309">
        <f t="shared" si="852"/>
        <v>0.17</v>
      </c>
      <c r="AZ181" s="309">
        <f t="shared" si="852"/>
        <v>0.17</v>
      </c>
      <c r="BA181" s="309">
        <f t="shared" si="852"/>
        <v>0.17</v>
      </c>
      <c r="BB181" s="309">
        <f t="shared" si="852"/>
        <v>0.17</v>
      </c>
      <c r="BC181" s="310">
        <f t="shared" si="852"/>
        <v>0.17</v>
      </c>
      <c r="BD181" s="310">
        <f t="shared" si="852"/>
        <v>0.17</v>
      </c>
      <c r="BE181" s="310">
        <f t="shared" si="852"/>
        <v>0.17</v>
      </c>
      <c r="BF181" s="310">
        <f t="shared" si="852"/>
        <v>0.17</v>
      </c>
      <c r="BG181" s="310">
        <f t="shared" si="852"/>
        <v>0.17</v>
      </c>
      <c r="BH181" s="310">
        <f t="shared" si="852"/>
        <v>0.17</v>
      </c>
      <c r="BI181" s="311">
        <f t="shared" si="852"/>
        <v>0.17</v>
      </c>
      <c r="BJ181" s="310">
        <f t="shared" si="852"/>
        <v>0.17</v>
      </c>
      <c r="BK181" s="310">
        <f t="shared" si="852"/>
        <v>0.17</v>
      </c>
      <c r="BL181" s="310">
        <f t="shared" si="852"/>
        <v>0.17</v>
      </c>
      <c r="BM181" s="312">
        <f t="shared" ref="BM181:CC181" si="858">BM135</f>
        <v>0.17</v>
      </c>
      <c r="BN181" s="312">
        <f t="shared" si="858"/>
        <v>0.17</v>
      </c>
      <c r="BO181" s="312">
        <f t="shared" si="858"/>
        <v>0.17</v>
      </c>
      <c r="BP181" s="312">
        <f t="shared" si="858"/>
        <v>0.17</v>
      </c>
      <c r="BQ181" s="312">
        <f t="shared" si="858"/>
        <v>0.17</v>
      </c>
      <c r="BR181" s="312">
        <f t="shared" si="858"/>
        <v>0.17</v>
      </c>
      <c r="BS181" s="312">
        <f t="shared" si="858"/>
        <v>0.17</v>
      </c>
      <c r="BT181" s="312">
        <f t="shared" si="858"/>
        <v>0.17</v>
      </c>
      <c r="BU181" s="312">
        <f t="shared" si="858"/>
        <v>0.17</v>
      </c>
      <c r="BV181" s="312">
        <f t="shared" si="858"/>
        <v>0.17</v>
      </c>
      <c r="BW181" s="312">
        <f t="shared" si="858"/>
        <v>0.17</v>
      </c>
      <c r="BX181" s="312">
        <f t="shared" si="858"/>
        <v>0.17</v>
      </c>
      <c r="BY181" s="312">
        <f t="shared" si="858"/>
        <v>0.17</v>
      </c>
      <c r="BZ181" s="312">
        <f t="shared" si="858"/>
        <v>0.17</v>
      </c>
      <c r="CA181" s="312">
        <f t="shared" si="858"/>
        <v>0.17</v>
      </c>
      <c r="CB181" s="312">
        <f t="shared" si="858"/>
        <v>0.17</v>
      </c>
      <c r="CC181" s="312">
        <f t="shared" si="858"/>
        <v>0.17</v>
      </c>
      <c r="CD181" s="364"/>
    </row>
    <row r="182" spans="28:82">
      <c r="AB182" s="187"/>
      <c r="AC182" s="122"/>
      <c r="AD182" s="122"/>
      <c r="AE182" s="122"/>
      <c r="AF182" s="122"/>
      <c r="AG182" s="342"/>
      <c r="AH182" s="122"/>
      <c r="AI182" s="122"/>
      <c r="AK182" s="171" t="s">
        <v>720</v>
      </c>
      <c r="AL182" s="122"/>
      <c r="AM182" s="122"/>
      <c r="AN182" s="318">
        <f t="shared" si="851"/>
        <v>0.02</v>
      </c>
      <c r="AO182" s="318">
        <f t="shared" si="852"/>
        <v>0.02</v>
      </c>
      <c r="AP182" s="318">
        <f t="shared" si="852"/>
        <v>0.02</v>
      </c>
      <c r="AQ182" s="318">
        <f t="shared" si="852"/>
        <v>0.02</v>
      </c>
      <c r="AR182" s="318">
        <f t="shared" si="852"/>
        <v>0.02</v>
      </c>
      <c r="AS182" s="319">
        <f t="shared" si="852"/>
        <v>0.02</v>
      </c>
      <c r="AT182" s="319">
        <f t="shared" si="852"/>
        <v>0.02</v>
      </c>
      <c r="AU182" s="319">
        <f t="shared" si="852"/>
        <v>0.02</v>
      </c>
      <c r="AV182" s="319">
        <f t="shared" si="852"/>
        <v>0.02</v>
      </c>
      <c r="AW182" s="319">
        <f t="shared" si="852"/>
        <v>0.02</v>
      </c>
      <c r="AX182" s="319">
        <f t="shared" si="852"/>
        <v>0.02</v>
      </c>
      <c r="AY182" s="319">
        <f t="shared" si="852"/>
        <v>0.02</v>
      </c>
      <c r="AZ182" s="319">
        <f t="shared" si="852"/>
        <v>0.02</v>
      </c>
      <c r="BA182" s="319">
        <f t="shared" si="852"/>
        <v>0.02</v>
      </c>
      <c r="BB182" s="319">
        <f t="shared" si="852"/>
        <v>0.02</v>
      </c>
      <c r="BC182" s="320">
        <f t="shared" si="852"/>
        <v>0.02</v>
      </c>
      <c r="BD182" s="320">
        <f t="shared" si="852"/>
        <v>0.02</v>
      </c>
      <c r="BE182" s="320">
        <f t="shared" si="852"/>
        <v>0.02</v>
      </c>
      <c r="BF182" s="320">
        <f t="shared" si="852"/>
        <v>0.02</v>
      </c>
      <c r="BG182" s="320">
        <f t="shared" si="852"/>
        <v>0.02</v>
      </c>
      <c r="BH182" s="320">
        <f t="shared" si="852"/>
        <v>0.02</v>
      </c>
      <c r="BI182" s="321">
        <f t="shared" si="852"/>
        <v>0.02</v>
      </c>
      <c r="BJ182" s="320">
        <f t="shared" si="852"/>
        <v>0.02</v>
      </c>
      <c r="BK182" s="320">
        <f t="shared" si="852"/>
        <v>0.02</v>
      </c>
      <c r="BL182" s="320">
        <f t="shared" si="852"/>
        <v>0.02</v>
      </c>
      <c r="BM182" s="322">
        <f t="shared" ref="BM182:CC182" si="859">BM136</f>
        <v>0.02</v>
      </c>
      <c r="BN182" s="322">
        <f t="shared" si="859"/>
        <v>0.02</v>
      </c>
      <c r="BO182" s="322">
        <f t="shared" si="859"/>
        <v>0.02</v>
      </c>
      <c r="BP182" s="322">
        <f t="shared" si="859"/>
        <v>0.02</v>
      </c>
      <c r="BQ182" s="322">
        <f t="shared" si="859"/>
        <v>0.02</v>
      </c>
      <c r="BR182" s="322">
        <f t="shared" si="859"/>
        <v>0.02</v>
      </c>
      <c r="BS182" s="322">
        <f t="shared" si="859"/>
        <v>0.02</v>
      </c>
      <c r="BT182" s="322">
        <f t="shared" si="859"/>
        <v>0.02</v>
      </c>
      <c r="BU182" s="322">
        <f t="shared" si="859"/>
        <v>0.02</v>
      </c>
      <c r="BV182" s="322">
        <f t="shared" si="859"/>
        <v>0.02</v>
      </c>
      <c r="BW182" s="322">
        <f t="shared" si="859"/>
        <v>0.02</v>
      </c>
      <c r="BX182" s="322">
        <f t="shared" si="859"/>
        <v>0.02</v>
      </c>
      <c r="BY182" s="322">
        <f t="shared" si="859"/>
        <v>0.02</v>
      </c>
      <c r="BZ182" s="322">
        <f t="shared" si="859"/>
        <v>0.02</v>
      </c>
      <c r="CA182" s="322">
        <f t="shared" si="859"/>
        <v>0.02</v>
      </c>
      <c r="CB182" s="322">
        <f t="shared" si="859"/>
        <v>0.02</v>
      </c>
      <c r="CC182" s="322">
        <f t="shared" si="859"/>
        <v>0.02</v>
      </c>
      <c r="CD182" s="364"/>
    </row>
    <row r="183" spans="28:82" ht="13.8" thickBot="1">
      <c r="AB183" s="123" t="s">
        <v>25</v>
      </c>
      <c r="AC183" s="122"/>
      <c r="AD183" s="122"/>
      <c r="AE183" s="122"/>
      <c r="AF183" s="122"/>
      <c r="AG183" s="342"/>
      <c r="AH183" s="122"/>
      <c r="AI183" s="122"/>
      <c r="AK183" s="344"/>
      <c r="AL183" s="137"/>
      <c r="AM183" s="137"/>
      <c r="AN183" s="369"/>
      <c r="AO183" s="346"/>
      <c r="AP183" s="370"/>
      <c r="AQ183" s="370"/>
      <c r="AR183" s="420"/>
      <c r="AS183" s="371"/>
      <c r="AT183" s="371"/>
      <c r="AU183" s="371"/>
      <c r="AV183" s="371"/>
      <c r="AW183" s="371"/>
      <c r="AX183" s="371"/>
      <c r="AY183" s="371"/>
      <c r="AZ183" s="371"/>
      <c r="BA183" s="371"/>
      <c r="BB183" s="371"/>
      <c r="BC183" s="372"/>
      <c r="BD183" s="372"/>
      <c r="BE183" s="372"/>
      <c r="BF183" s="372"/>
      <c r="BG183" s="372"/>
      <c r="BH183" s="372"/>
      <c r="BI183" s="373"/>
      <c r="BJ183" s="372"/>
      <c r="BK183" s="372"/>
      <c r="BL183" s="372"/>
      <c r="BM183" s="374"/>
      <c r="BN183" s="374"/>
      <c r="BO183" s="374"/>
      <c r="BP183" s="374"/>
      <c r="BQ183" s="374"/>
      <c r="BR183" s="374"/>
      <c r="BS183" s="374"/>
      <c r="BT183" s="374"/>
      <c r="BU183" s="374"/>
      <c r="BV183" s="374"/>
      <c r="BW183" s="374"/>
      <c r="BX183" s="374"/>
      <c r="BY183" s="374"/>
      <c r="BZ183" s="374"/>
      <c r="CA183" s="374"/>
      <c r="CB183" s="374"/>
      <c r="CC183" s="374"/>
      <c r="CD183" s="375"/>
    </row>
    <row r="184" spans="28:82">
      <c r="AB184" s="123"/>
      <c r="AC184" s="122"/>
      <c r="AD184" s="122"/>
      <c r="AE184" s="122"/>
      <c r="AF184" s="122"/>
      <c r="AG184" s="342"/>
      <c r="AH184" s="122"/>
      <c r="AI184" s="122"/>
      <c r="AK184" s="358" t="s">
        <v>1359</v>
      </c>
      <c r="AL184" s="125"/>
      <c r="AM184" s="125"/>
      <c r="AN184" s="125">
        <v>2001</v>
      </c>
      <c r="AO184" s="286">
        <f t="shared" ref="AO184:BL184" si="860">AN184+1</f>
        <v>2002</v>
      </c>
      <c r="AP184" s="287">
        <f t="shared" si="860"/>
        <v>2003</v>
      </c>
      <c r="AQ184" s="287">
        <f t="shared" si="860"/>
        <v>2004</v>
      </c>
      <c r="AR184" s="287">
        <f t="shared" si="860"/>
        <v>2005</v>
      </c>
      <c r="AS184" s="285">
        <f t="shared" si="860"/>
        <v>2006</v>
      </c>
      <c r="AT184" s="285">
        <f t="shared" si="860"/>
        <v>2007</v>
      </c>
      <c r="AU184" s="285">
        <f t="shared" si="860"/>
        <v>2008</v>
      </c>
      <c r="AV184" s="285">
        <f t="shared" si="860"/>
        <v>2009</v>
      </c>
      <c r="AW184" s="285">
        <f t="shared" si="860"/>
        <v>2010</v>
      </c>
      <c r="AX184" s="285">
        <f t="shared" si="860"/>
        <v>2011</v>
      </c>
      <c r="AY184" s="285">
        <f t="shared" si="860"/>
        <v>2012</v>
      </c>
      <c r="AZ184" s="285">
        <f t="shared" si="860"/>
        <v>2013</v>
      </c>
      <c r="BA184" s="285">
        <f t="shared" si="860"/>
        <v>2014</v>
      </c>
      <c r="BB184" s="285">
        <f t="shared" si="860"/>
        <v>2015</v>
      </c>
      <c r="BC184" s="288">
        <f t="shared" si="860"/>
        <v>2016</v>
      </c>
      <c r="BD184" s="288">
        <f t="shared" si="860"/>
        <v>2017</v>
      </c>
      <c r="BE184" s="288">
        <f t="shared" si="860"/>
        <v>2018</v>
      </c>
      <c r="BF184" s="288">
        <f t="shared" si="860"/>
        <v>2019</v>
      </c>
      <c r="BG184" s="288">
        <f t="shared" si="860"/>
        <v>2020</v>
      </c>
      <c r="BH184" s="288">
        <f t="shared" si="860"/>
        <v>2021</v>
      </c>
      <c r="BI184" s="289">
        <f t="shared" si="860"/>
        <v>2022</v>
      </c>
      <c r="BJ184" s="288">
        <f t="shared" si="860"/>
        <v>2023</v>
      </c>
      <c r="BK184" s="288">
        <f t="shared" si="860"/>
        <v>2024</v>
      </c>
      <c r="BL184" s="288">
        <f t="shared" si="860"/>
        <v>2025</v>
      </c>
      <c r="BM184" s="290">
        <f t="shared" ref="BM184" si="861">BL184+1</f>
        <v>2026</v>
      </c>
      <c r="BN184" s="290">
        <f t="shared" ref="BN184" si="862">BM184+1</f>
        <v>2027</v>
      </c>
      <c r="BO184" s="290">
        <f t="shared" ref="BO184" si="863">BN184+1</f>
        <v>2028</v>
      </c>
      <c r="BP184" s="290">
        <f t="shared" ref="BP184" si="864">BO184+1</f>
        <v>2029</v>
      </c>
      <c r="BQ184" s="290">
        <f t="shared" ref="BQ184" si="865">BP184+1</f>
        <v>2030</v>
      </c>
      <c r="BR184" s="290">
        <f t="shared" ref="BR184" si="866">BQ184+1</f>
        <v>2031</v>
      </c>
      <c r="BS184" s="290">
        <f t="shared" ref="BS184" si="867">BR184+1</f>
        <v>2032</v>
      </c>
      <c r="BT184" s="290">
        <f t="shared" ref="BT184" si="868">BS184+1</f>
        <v>2033</v>
      </c>
      <c r="BU184" s="290">
        <f t="shared" ref="BU184" si="869">BT184+1</f>
        <v>2034</v>
      </c>
      <c r="BV184" s="290">
        <f t="shared" ref="BV184" si="870">BU184+1</f>
        <v>2035</v>
      </c>
      <c r="BW184" s="290">
        <f t="shared" ref="BW184" si="871">BV184+1</f>
        <v>2036</v>
      </c>
      <c r="BX184" s="290">
        <f t="shared" ref="BX184" si="872">BW184+1</f>
        <v>2037</v>
      </c>
      <c r="BY184" s="290">
        <f t="shared" ref="BY184" si="873">BX184+1</f>
        <v>2038</v>
      </c>
      <c r="BZ184" s="290">
        <f t="shared" ref="BZ184" si="874">BY184+1</f>
        <v>2039</v>
      </c>
      <c r="CA184" s="290">
        <f t="shared" ref="CA184" si="875">BZ184+1</f>
        <v>2040</v>
      </c>
      <c r="CB184" s="290">
        <f t="shared" ref="CB184" si="876">CA184+1</f>
        <v>2041</v>
      </c>
      <c r="CC184" s="290">
        <f t="shared" ref="CC184" si="877">CB184+1</f>
        <v>2042</v>
      </c>
      <c r="CD184" s="291"/>
    </row>
    <row r="185" spans="28:82">
      <c r="AB185" s="123" t="b">
        <f ca="1">VALUE(AQ3)&gt;NOW()</f>
        <v>1</v>
      </c>
      <c r="AC185" s="3" t="s">
        <v>960</v>
      </c>
      <c r="AD185" s="122"/>
      <c r="AE185" s="122"/>
      <c r="AF185" s="122"/>
      <c r="AG185" s="342">
        <f ca="1">IF(AB185=FALSE,1,0)</f>
        <v>0</v>
      </c>
      <c r="AH185" s="122"/>
      <c r="AI185" s="122"/>
      <c r="AK185" s="171"/>
      <c r="AL185" s="122"/>
      <c r="AM185" s="122"/>
      <c r="AN185" s="122" t="s">
        <v>1357</v>
      </c>
      <c r="AO185" s="293" t="s">
        <v>1357</v>
      </c>
      <c r="AP185" s="148" t="s">
        <v>1357</v>
      </c>
      <c r="AQ185" s="148" t="s">
        <v>1357</v>
      </c>
      <c r="AR185" s="148" t="s">
        <v>1357</v>
      </c>
      <c r="AS185" s="3" t="s">
        <v>1357</v>
      </c>
      <c r="AT185" s="3" t="s">
        <v>1357</v>
      </c>
      <c r="AU185" s="3" t="s">
        <v>1357</v>
      </c>
      <c r="AV185" s="3" t="s">
        <v>1357</v>
      </c>
      <c r="AW185" s="3" t="s">
        <v>1357</v>
      </c>
      <c r="AX185" s="3" t="s">
        <v>1357</v>
      </c>
      <c r="AY185" s="3" t="s">
        <v>1357</v>
      </c>
      <c r="AZ185" s="3" t="s">
        <v>1357</v>
      </c>
      <c r="BA185" s="3" t="s">
        <v>1357</v>
      </c>
      <c r="BB185" s="3" t="s">
        <v>1357</v>
      </c>
      <c r="BC185" s="121" t="s">
        <v>1357</v>
      </c>
      <c r="BD185" s="121" t="s">
        <v>1357</v>
      </c>
      <c r="BE185" s="121" t="s">
        <v>1357</v>
      </c>
      <c r="BF185" s="121" t="s">
        <v>1357</v>
      </c>
      <c r="BG185" s="121" t="s">
        <v>1357</v>
      </c>
      <c r="BH185" s="121" t="s">
        <v>1357</v>
      </c>
      <c r="BI185" s="294" t="s">
        <v>1357</v>
      </c>
      <c r="BJ185" s="121" t="s">
        <v>1357</v>
      </c>
      <c r="BK185" s="121" t="s">
        <v>1357</v>
      </c>
      <c r="BL185" s="121" t="s">
        <v>1357</v>
      </c>
      <c r="BM185" s="295" t="s">
        <v>1357</v>
      </c>
      <c r="BN185" s="295" t="s">
        <v>1357</v>
      </c>
      <c r="BO185" s="295" t="s">
        <v>1357</v>
      </c>
      <c r="BP185" s="295" t="s">
        <v>1357</v>
      </c>
      <c r="BQ185" s="295" t="s">
        <v>1357</v>
      </c>
      <c r="BR185" s="295" t="s">
        <v>1357</v>
      </c>
      <c r="BS185" s="295" t="s">
        <v>1357</v>
      </c>
      <c r="BT185" s="295" t="s">
        <v>1357</v>
      </c>
      <c r="BU185" s="295" t="s">
        <v>1357</v>
      </c>
      <c r="BV185" s="295" t="s">
        <v>1357</v>
      </c>
      <c r="BW185" s="295" t="s">
        <v>1357</v>
      </c>
      <c r="BX185" s="295" t="s">
        <v>1357</v>
      </c>
      <c r="BY185" s="295" t="s">
        <v>1357</v>
      </c>
      <c r="BZ185" s="295" t="s">
        <v>1357</v>
      </c>
      <c r="CA185" s="295" t="s">
        <v>1357</v>
      </c>
      <c r="CB185" s="295" t="s">
        <v>1357</v>
      </c>
      <c r="CC185" s="295" t="s">
        <v>1357</v>
      </c>
      <c r="CD185" s="178"/>
    </row>
    <row r="186" spans="28:82">
      <c r="AB186" s="123" t="b">
        <f ca="1">VALUE(AQ4)&gt;NOW()</f>
        <v>1</v>
      </c>
      <c r="AC186" s="122" t="str">
        <f>"De factoren zijn na "&amp; TEXT(AQ4,"dd-mm-jjjj") &amp;" niet geldig"</f>
        <v>De factoren zijn na 01-09-2026 niet geldig</v>
      </c>
      <c r="AD186" s="122"/>
      <c r="AE186" s="122"/>
      <c r="AF186" s="122"/>
      <c r="AG186" s="342"/>
      <c r="AH186" s="122"/>
      <c r="AI186" s="122"/>
      <c r="AK186" s="171" t="s">
        <v>715</v>
      </c>
      <c r="AL186" s="122"/>
      <c r="AM186" s="359"/>
      <c r="AN186" s="300">
        <f>AN113</f>
        <v>2.6651231066002534E-2</v>
      </c>
      <c r="AO186" s="299">
        <f t="shared" ref="AO186:AT186" si="878">AO113</f>
        <v>3.7659730819599391E-2</v>
      </c>
      <c r="AP186" s="299">
        <f t="shared" si="878"/>
        <v>4.1433788213758316E-2</v>
      </c>
      <c r="AQ186" s="299">
        <f t="shared" si="878"/>
        <v>4.1022225148983571E-2</v>
      </c>
      <c r="AR186" s="299">
        <f t="shared" si="878"/>
        <v>3.2974624821844323E-2</v>
      </c>
      <c r="AS186" s="300">
        <f t="shared" si="878"/>
        <v>1.741105519772157E-2</v>
      </c>
      <c r="AT186" s="300">
        <f t="shared" si="878"/>
        <v>1.0559160160651171E-2</v>
      </c>
      <c r="AU186" s="300">
        <f t="shared" ref="AU186:BL186" si="879">AU113</f>
        <v>1.0162187059377326E-2</v>
      </c>
      <c r="AV186" s="300">
        <f t="shared" si="879"/>
        <v>1.7668932912550117E-2</v>
      </c>
      <c r="AW186" s="300">
        <f t="shared" si="879"/>
        <v>2.5444356029305171E-2</v>
      </c>
      <c r="AX186" s="300">
        <f t="shared" si="879"/>
        <v>2.4641313377188334E-2</v>
      </c>
      <c r="AY186" s="300">
        <f t="shared" si="879"/>
        <v>2.1741447391596669E-2</v>
      </c>
      <c r="AZ186" s="300">
        <f t="shared" si="879"/>
        <v>2.5437233887533495E-2</v>
      </c>
      <c r="BA186" s="300">
        <f t="shared" si="879"/>
        <v>1.3861492515345297E-2</v>
      </c>
      <c r="BB186" s="300">
        <f t="shared" si="879"/>
        <v>1.3694652802078267E-2</v>
      </c>
      <c r="BC186" s="301">
        <f t="shared" si="879"/>
        <v>1.2383656557784395E-2</v>
      </c>
      <c r="BD186" s="301">
        <f t="shared" si="879"/>
        <v>1.3646416148230811E-2</v>
      </c>
      <c r="BE186" s="301">
        <f t="shared" si="879"/>
        <v>1.451037729467175E-2</v>
      </c>
      <c r="BF186" s="301">
        <f t="shared" si="879"/>
        <v>1.6186984318659059E-2</v>
      </c>
      <c r="BG186" s="301">
        <f t="shared" si="879"/>
        <v>2.056297127094453E-2</v>
      </c>
      <c r="BH186" s="301">
        <f t="shared" si="879"/>
        <v>2.2436713595748392E-2</v>
      </c>
      <c r="BI186" s="302">
        <f t="shared" si="879"/>
        <v>2.1004539684301715E-2</v>
      </c>
      <c r="BJ186" s="301">
        <f t="shared" si="879"/>
        <v>2.4462787806639907E-2</v>
      </c>
      <c r="BK186" s="301">
        <f t="shared" si="879"/>
        <v>5.0900385505608714E-2</v>
      </c>
      <c r="BL186" s="301">
        <f t="shared" si="879"/>
        <v>6.2614622044458779E-2</v>
      </c>
      <c r="BM186" s="303">
        <f t="shared" ref="BM186:CC186" si="880">BM113</f>
        <v>6.2614622044458779E-2</v>
      </c>
      <c r="BN186" s="303">
        <f t="shared" si="880"/>
        <v>6.2614622044458779E-2</v>
      </c>
      <c r="BO186" s="303">
        <f t="shared" si="880"/>
        <v>6.2614622044458779E-2</v>
      </c>
      <c r="BP186" s="303">
        <f t="shared" si="880"/>
        <v>6.2614622044458779E-2</v>
      </c>
      <c r="BQ186" s="303">
        <f t="shared" si="880"/>
        <v>6.2614622044458779E-2</v>
      </c>
      <c r="BR186" s="303">
        <f t="shared" si="880"/>
        <v>6.2614622044458779E-2</v>
      </c>
      <c r="BS186" s="303">
        <f t="shared" si="880"/>
        <v>6.2614622044458779E-2</v>
      </c>
      <c r="BT186" s="303">
        <f t="shared" si="880"/>
        <v>6.2614622044458779E-2</v>
      </c>
      <c r="BU186" s="303">
        <f t="shared" si="880"/>
        <v>6.2614622044458779E-2</v>
      </c>
      <c r="BV186" s="303">
        <f t="shared" si="880"/>
        <v>6.2614622044458779E-2</v>
      </c>
      <c r="BW186" s="303">
        <f t="shared" si="880"/>
        <v>6.2614622044458779E-2</v>
      </c>
      <c r="BX186" s="303">
        <f t="shared" si="880"/>
        <v>6.2614622044458779E-2</v>
      </c>
      <c r="BY186" s="303">
        <f t="shared" si="880"/>
        <v>6.2614622044458779E-2</v>
      </c>
      <c r="BZ186" s="303">
        <f t="shared" si="880"/>
        <v>6.2614622044458779E-2</v>
      </c>
      <c r="CA186" s="303">
        <f t="shared" si="880"/>
        <v>6.2614622044458779E-2</v>
      </c>
      <c r="CB186" s="303">
        <f t="shared" si="880"/>
        <v>6.2614622044458779E-2</v>
      </c>
      <c r="CC186" s="303">
        <f t="shared" si="880"/>
        <v>6.2614622044458779E-2</v>
      </c>
      <c r="CD186" s="178"/>
    </row>
    <row r="187" spans="28:82">
      <c r="AB187" s="123" t="b">
        <f>IF(E10&gt;AQ4+183,FALSE,TRUE)</f>
        <v>1</v>
      </c>
      <c r="AC187" s="122" t="str">
        <f>"De factoren zijn na "&amp; TEXT(AQ4,"dd-mm-jjjj") &amp;" niet geldig"</f>
        <v>De factoren zijn na 01-09-2026 niet geldig</v>
      </c>
      <c r="AD187" s="122"/>
      <c r="AE187" s="122"/>
      <c r="AF187" s="122"/>
      <c r="AG187" s="342">
        <f ca="1">IF(AB190=FALSE,1,0)</f>
        <v>0</v>
      </c>
      <c r="AH187" s="122"/>
      <c r="AI187" s="122"/>
      <c r="AK187" s="171" t="s">
        <v>716</v>
      </c>
      <c r="AL187" s="122"/>
      <c r="AM187" s="359"/>
      <c r="AN187" s="309">
        <f t="shared" ref="AN187:AT191" si="881">AN114</f>
        <v>5.4500009839908214E-2</v>
      </c>
      <c r="AO187" s="308">
        <f t="shared" si="881"/>
        <v>4.7799991598603153E-2</v>
      </c>
      <c r="AP187" s="308">
        <f t="shared" si="881"/>
        <v>4.6599997461220122E-2</v>
      </c>
      <c r="AQ187" s="308">
        <f t="shared" si="881"/>
        <v>4.5000007490993976E-2</v>
      </c>
      <c r="AR187" s="308">
        <f t="shared" si="881"/>
        <v>3.9300011835601056E-2</v>
      </c>
      <c r="AS187" s="309">
        <f t="shared" si="881"/>
        <v>3.6156695917221038E-2</v>
      </c>
      <c r="AT187" s="309">
        <f t="shared" si="881"/>
        <v>3.8235620751875921E-2</v>
      </c>
      <c r="AU187" s="309">
        <f t="shared" ref="AU187:BL187" si="882">AU114</f>
        <v>4.410003903757409E-2</v>
      </c>
      <c r="AV187" s="309">
        <f t="shared" si="882"/>
        <v>4.2200028760331243E-2</v>
      </c>
      <c r="AW187" s="309">
        <f t="shared" si="882"/>
        <v>3.8900033450578686E-2</v>
      </c>
      <c r="AX187" s="309">
        <f t="shared" si="882"/>
        <v>3.1000007537453245E-2</v>
      </c>
      <c r="AY187" s="309">
        <f t="shared" si="882"/>
        <v>2.7100009653499013E-2</v>
      </c>
      <c r="AZ187" s="309">
        <f t="shared" si="882"/>
        <v>2.2300050192195053E-2</v>
      </c>
      <c r="BA187" s="309">
        <f t="shared" si="882"/>
        <v>2.5299957325744638E-2</v>
      </c>
      <c r="BB187" s="309">
        <f t="shared" si="882"/>
        <v>1.5399960174683036E-2</v>
      </c>
      <c r="BC187" s="310">
        <f t="shared" si="882"/>
        <v>1.1100034333807018E-2</v>
      </c>
      <c r="BD187" s="310">
        <f t="shared" si="882"/>
        <v>7.1000003200292205E-3</v>
      </c>
      <c r="BE187" s="310">
        <f t="shared" si="882"/>
        <v>9.1000155016305317E-3</v>
      </c>
      <c r="BF187" s="310">
        <f t="shared" si="882"/>
        <v>8.6000335029261521E-3</v>
      </c>
      <c r="BG187" s="310">
        <f t="shared" si="882"/>
        <v>1.0400554570129117E-3</v>
      </c>
      <c r="BH187" s="310">
        <f t="shared" si="882"/>
        <v>-2.1600186074329786E-3</v>
      </c>
      <c r="BI187" s="311">
        <f t="shared" si="882"/>
        <v>8.7995469739587939E-4</v>
      </c>
      <c r="BJ187" s="310">
        <f t="shared" si="882"/>
        <v>2.3329968858514682E-2</v>
      </c>
      <c r="BK187" s="310">
        <f t="shared" si="882"/>
        <v>3.0590005328907655E-2</v>
      </c>
      <c r="BL187" s="310">
        <f t="shared" si="882"/>
        <v>2.6869942060977925E-2</v>
      </c>
      <c r="BM187" s="312">
        <f t="shared" ref="BM187:CC187" si="883">BM114</f>
        <v>2.6869942060977925E-2</v>
      </c>
      <c r="BN187" s="312">
        <f t="shared" si="883"/>
        <v>2.6869942060977925E-2</v>
      </c>
      <c r="BO187" s="312">
        <f t="shared" si="883"/>
        <v>2.6869942060977925E-2</v>
      </c>
      <c r="BP187" s="312">
        <f t="shared" si="883"/>
        <v>2.6869942060977925E-2</v>
      </c>
      <c r="BQ187" s="312">
        <f t="shared" si="883"/>
        <v>2.6869942060977925E-2</v>
      </c>
      <c r="BR187" s="312">
        <f t="shared" si="883"/>
        <v>2.6869942060977925E-2</v>
      </c>
      <c r="BS187" s="312">
        <f t="shared" si="883"/>
        <v>2.6869942060977925E-2</v>
      </c>
      <c r="BT187" s="312">
        <f t="shared" si="883"/>
        <v>2.6869942060977925E-2</v>
      </c>
      <c r="BU187" s="312">
        <f t="shared" si="883"/>
        <v>2.6869942060977925E-2</v>
      </c>
      <c r="BV187" s="312">
        <f t="shared" si="883"/>
        <v>2.6869942060977925E-2</v>
      </c>
      <c r="BW187" s="312">
        <f t="shared" si="883"/>
        <v>2.6869942060977925E-2</v>
      </c>
      <c r="BX187" s="312">
        <f t="shared" si="883"/>
        <v>2.6869942060977925E-2</v>
      </c>
      <c r="BY187" s="312">
        <f t="shared" si="883"/>
        <v>2.6869942060977925E-2</v>
      </c>
      <c r="BZ187" s="312">
        <f t="shared" si="883"/>
        <v>2.6869942060977925E-2</v>
      </c>
      <c r="CA187" s="312">
        <f t="shared" si="883"/>
        <v>2.6869942060977925E-2</v>
      </c>
      <c r="CB187" s="312">
        <f t="shared" si="883"/>
        <v>2.6869942060977925E-2</v>
      </c>
      <c r="CC187" s="312">
        <f t="shared" si="883"/>
        <v>2.6869942060977925E-2</v>
      </c>
      <c r="CD187" s="178"/>
    </row>
    <row r="188" spans="28:82">
      <c r="AB188" s="123" t="str">
        <f ca="1">IF(C3="geen",IF(AB139=TRUE,IF(YEAR(E9)&lt;YEAR(NOW())-63,FALSE,TRUE),FALSE),"")</f>
        <v/>
      </c>
      <c r="AC188" s="1" t="s">
        <v>919</v>
      </c>
      <c r="AD188" s="122"/>
      <c r="AE188" s="122"/>
      <c r="AF188" s="122"/>
      <c r="AG188" s="342"/>
      <c r="AH188" s="122"/>
      <c r="AI188" s="122"/>
      <c r="AK188" s="171" t="s">
        <v>717</v>
      </c>
      <c r="AL188" s="122"/>
      <c r="AM188" s="360"/>
      <c r="AN188" s="309">
        <f t="shared" si="881"/>
        <v>0.214</v>
      </c>
      <c r="AO188" s="308">
        <f t="shared" si="881"/>
        <v>0.214</v>
      </c>
      <c r="AP188" s="308">
        <f t="shared" si="881"/>
        <v>0.214</v>
      </c>
      <c r="AQ188" s="308">
        <f t="shared" si="881"/>
        <v>0.214</v>
      </c>
      <c r="AR188" s="308">
        <f t="shared" si="881"/>
        <v>0.214</v>
      </c>
      <c r="AS188" s="309">
        <f t="shared" si="881"/>
        <v>0.214</v>
      </c>
      <c r="AT188" s="309">
        <f t="shared" si="881"/>
        <v>0.20100000000000001</v>
      </c>
      <c r="AU188" s="309">
        <f t="shared" ref="AU188:BL188" si="884">AU115</f>
        <v>0.20100000000000001</v>
      </c>
      <c r="AV188" s="309">
        <f t="shared" si="884"/>
        <v>0.20100000000000001</v>
      </c>
      <c r="AW188" s="309">
        <f t="shared" si="884"/>
        <v>0.20100000000000001</v>
      </c>
      <c r="AX188" s="309">
        <f t="shared" si="884"/>
        <v>0.20100000000000001</v>
      </c>
      <c r="AY188" s="309">
        <f t="shared" si="884"/>
        <v>0.20100000000000001</v>
      </c>
      <c r="AZ188" s="309">
        <f t="shared" si="884"/>
        <v>0.20100000000000001</v>
      </c>
      <c r="BA188" s="309">
        <f t="shared" si="884"/>
        <v>0.20100000000000001</v>
      </c>
      <c r="BB188" s="309">
        <f t="shared" si="884"/>
        <v>0.20100000000000001</v>
      </c>
      <c r="BC188" s="310">
        <f t="shared" si="884"/>
        <v>0.20100000000000001</v>
      </c>
      <c r="BD188" s="310">
        <f t="shared" si="884"/>
        <v>0.20100000000000001</v>
      </c>
      <c r="BE188" s="310">
        <f t="shared" si="884"/>
        <v>0.20100000000000001</v>
      </c>
      <c r="BF188" s="310">
        <f t="shared" si="884"/>
        <v>0.20100000000000001</v>
      </c>
      <c r="BG188" s="310">
        <f t="shared" si="884"/>
        <v>0.20100000000000001</v>
      </c>
      <c r="BH188" s="310">
        <f t="shared" si="884"/>
        <v>0.20100000000000001</v>
      </c>
      <c r="BI188" s="311">
        <f t="shared" si="884"/>
        <v>0.20100000000000001</v>
      </c>
      <c r="BJ188" s="310">
        <f t="shared" si="884"/>
        <v>0.20100000000000001</v>
      </c>
      <c r="BK188" s="310">
        <f t="shared" si="884"/>
        <v>0.20100000000000001</v>
      </c>
      <c r="BL188" s="310">
        <f t="shared" si="884"/>
        <v>0.20100000000000001</v>
      </c>
      <c r="BM188" s="312">
        <f t="shared" ref="BM188:CC188" si="885">BM115</f>
        <v>0.20100000000000001</v>
      </c>
      <c r="BN188" s="312">
        <f t="shared" si="885"/>
        <v>0.20100000000000001</v>
      </c>
      <c r="BO188" s="312">
        <f t="shared" si="885"/>
        <v>0.20100000000000001</v>
      </c>
      <c r="BP188" s="312">
        <f t="shared" si="885"/>
        <v>0.20100000000000001</v>
      </c>
      <c r="BQ188" s="312">
        <f t="shared" si="885"/>
        <v>0.20100000000000001</v>
      </c>
      <c r="BR188" s="312">
        <f t="shared" si="885"/>
        <v>0.20100000000000001</v>
      </c>
      <c r="BS188" s="312">
        <f t="shared" si="885"/>
        <v>0.20100000000000001</v>
      </c>
      <c r="BT188" s="312">
        <f t="shared" si="885"/>
        <v>0.20100000000000001</v>
      </c>
      <c r="BU188" s="312">
        <f t="shared" si="885"/>
        <v>0.20100000000000001</v>
      </c>
      <c r="BV188" s="312">
        <f t="shared" si="885"/>
        <v>0.20100000000000001</v>
      </c>
      <c r="BW188" s="312">
        <f t="shared" si="885"/>
        <v>0.20100000000000001</v>
      </c>
      <c r="BX188" s="312">
        <f t="shared" si="885"/>
        <v>0.20100000000000001</v>
      </c>
      <c r="BY188" s="312">
        <f t="shared" si="885"/>
        <v>0.20100000000000001</v>
      </c>
      <c r="BZ188" s="312">
        <f t="shared" si="885"/>
        <v>0.20100000000000001</v>
      </c>
      <c r="CA188" s="312">
        <f t="shared" si="885"/>
        <v>0.20100000000000001</v>
      </c>
      <c r="CB188" s="312">
        <f t="shared" si="885"/>
        <v>0.20100000000000001</v>
      </c>
      <c r="CC188" s="312">
        <f t="shared" si="885"/>
        <v>0.20100000000000001</v>
      </c>
      <c r="CD188" s="178"/>
    </row>
    <row r="189" spans="28:82" ht="15.6">
      <c r="AB189" s="123"/>
      <c r="AC189" s="122"/>
      <c r="AD189" s="122"/>
      <c r="AE189" s="122"/>
      <c r="AF189" s="122"/>
      <c r="AG189" s="342"/>
      <c r="AH189" s="122"/>
      <c r="AI189" s="122"/>
      <c r="AK189" s="171" t="s">
        <v>718</v>
      </c>
      <c r="AL189" s="122"/>
      <c r="AM189" s="360"/>
      <c r="AN189" s="309">
        <f t="shared" si="881"/>
        <v>1.4E-2</v>
      </c>
      <c r="AO189" s="308">
        <f t="shared" si="881"/>
        <v>1.4E-2</v>
      </c>
      <c r="AP189" s="308">
        <f t="shared" si="881"/>
        <v>1.4E-2</v>
      </c>
      <c r="AQ189" s="308">
        <f t="shared" si="881"/>
        <v>1.4E-2</v>
      </c>
      <c r="AR189" s="308">
        <f t="shared" si="881"/>
        <v>1.4E-2</v>
      </c>
      <c r="AS189" s="309">
        <f t="shared" si="881"/>
        <v>1.4E-2</v>
      </c>
      <c r="AT189" s="309">
        <f t="shared" si="881"/>
        <v>1.4E-2</v>
      </c>
      <c r="AU189" s="309">
        <f t="shared" ref="AU189:BL189" si="886">AU116</f>
        <v>1.4E-2</v>
      </c>
      <c r="AV189" s="309">
        <f t="shared" si="886"/>
        <v>1.4E-2</v>
      </c>
      <c r="AW189" s="309">
        <f t="shared" si="886"/>
        <v>1.4E-2</v>
      </c>
      <c r="AX189" s="309">
        <f t="shared" si="886"/>
        <v>1.4E-2</v>
      </c>
      <c r="AY189" s="309">
        <f t="shared" si="886"/>
        <v>1.4E-2</v>
      </c>
      <c r="AZ189" s="309">
        <f t="shared" si="886"/>
        <v>1.4E-2</v>
      </c>
      <c r="BA189" s="309">
        <f t="shared" si="886"/>
        <v>1.4E-2</v>
      </c>
      <c r="BB189" s="309">
        <f t="shared" si="886"/>
        <v>1.4E-2</v>
      </c>
      <c r="BC189" s="310">
        <f t="shared" si="886"/>
        <v>1.4E-2</v>
      </c>
      <c r="BD189" s="310">
        <f t="shared" si="886"/>
        <v>1.4E-2</v>
      </c>
      <c r="BE189" s="310">
        <f t="shared" si="886"/>
        <v>1.4E-2</v>
      </c>
      <c r="BF189" s="310">
        <f t="shared" si="886"/>
        <v>1.4E-2</v>
      </c>
      <c r="BG189" s="310">
        <f t="shared" si="886"/>
        <v>1.4E-2</v>
      </c>
      <c r="BH189" s="310">
        <f t="shared" si="886"/>
        <v>1.4E-2</v>
      </c>
      <c r="BI189" s="311">
        <f t="shared" si="886"/>
        <v>1.4E-2</v>
      </c>
      <c r="BJ189" s="310">
        <f t="shared" si="886"/>
        <v>1.4E-2</v>
      </c>
      <c r="BK189" s="310">
        <f t="shared" si="886"/>
        <v>1.4E-2</v>
      </c>
      <c r="BL189" s="310">
        <f t="shared" si="886"/>
        <v>1.4E-2</v>
      </c>
      <c r="BM189" s="312">
        <f t="shared" ref="BM189:CC189" si="887">BM116</f>
        <v>1.4E-2</v>
      </c>
      <c r="BN189" s="312">
        <f t="shared" si="887"/>
        <v>1.4E-2</v>
      </c>
      <c r="BO189" s="312">
        <f t="shared" si="887"/>
        <v>1.4E-2</v>
      </c>
      <c r="BP189" s="312">
        <f t="shared" si="887"/>
        <v>1.4E-2</v>
      </c>
      <c r="BQ189" s="312">
        <f t="shared" si="887"/>
        <v>1.4E-2</v>
      </c>
      <c r="BR189" s="312">
        <f t="shared" si="887"/>
        <v>1.4E-2</v>
      </c>
      <c r="BS189" s="312">
        <f t="shared" si="887"/>
        <v>1.4E-2</v>
      </c>
      <c r="BT189" s="312">
        <f t="shared" si="887"/>
        <v>1.4E-2</v>
      </c>
      <c r="BU189" s="312">
        <f t="shared" si="887"/>
        <v>1.4E-2</v>
      </c>
      <c r="BV189" s="312">
        <f t="shared" si="887"/>
        <v>1.4E-2</v>
      </c>
      <c r="BW189" s="312">
        <f t="shared" si="887"/>
        <v>1.4E-2</v>
      </c>
      <c r="BX189" s="312">
        <f t="shared" si="887"/>
        <v>1.4E-2</v>
      </c>
      <c r="BY189" s="312">
        <f t="shared" si="887"/>
        <v>1.4E-2</v>
      </c>
      <c r="BZ189" s="312">
        <f t="shared" si="887"/>
        <v>1.4E-2</v>
      </c>
      <c r="CA189" s="312">
        <f t="shared" si="887"/>
        <v>1.4E-2</v>
      </c>
      <c r="CB189" s="312">
        <f t="shared" si="887"/>
        <v>1.4E-2</v>
      </c>
      <c r="CC189" s="312">
        <f t="shared" si="887"/>
        <v>1.4E-2</v>
      </c>
      <c r="CD189" s="178"/>
    </row>
    <row r="190" spans="28:82">
      <c r="AB190" s="154" t="str">
        <f ca="1">IF(C3="geen",IF(DAYS360(Invoer!AA11,Invoer!AA12)&lt;-90,FALSE,TRUE),"")</f>
        <v/>
      </c>
      <c r="AC190" s="3" t="str">
        <f ca="1">CONCATENATE(AG202,"De datum van kapitalisatie ligt (te) ver na de datum indiening vordering")</f>
        <v>De datum van kapitalisatie ligt (te) ver na de datum indiening vordering</v>
      </c>
      <c r="AG190" s="342">
        <f ca="1">IF(AB191=FALSE,1,0)</f>
        <v>0</v>
      </c>
      <c r="AH190" s="122"/>
      <c r="AI190" s="122"/>
      <c r="AK190" s="171" t="s">
        <v>719</v>
      </c>
      <c r="AL190" s="122"/>
      <c r="AM190" s="361"/>
      <c r="AN190" s="338">
        <f t="shared" si="881"/>
        <v>0.21</v>
      </c>
      <c r="AO190" s="308">
        <f t="shared" si="881"/>
        <v>0.21</v>
      </c>
      <c r="AP190" s="308">
        <f t="shared" si="881"/>
        <v>0.21</v>
      </c>
      <c r="AQ190" s="308">
        <f t="shared" si="881"/>
        <v>0.21</v>
      </c>
      <c r="AR190" s="308">
        <f t="shared" si="881"/>
        <v>0.21</v>
      </c>
      <c r="AS190" s="309">
        <f>AS117</f>
        <v>0.21</v>
      </c>
      <c r="AT190" s="458">
        <f>IF(AND($AA$12&gt;39082,$AA$12&lt;39142)=TRUE,21%,17%)</f>
        <v>0.17</v>
      </c>
      <c r="AU190" s="428">
        <v>0.22</v>
      </c>
      <c r="AV190" s="428">
        <f>AU190</f>
        <v>0.22</v>
      </c>
      <c r="AW190" s="428">
        <f t="shared" ref="AW190:BL190" si="888">AV190</f>
        <v>0.22</v>
      </c>
      <c r="AX190" s="428">
        <f t="shared" si="888"/>
        <v>0.22</v>
      </c>
      <c r="AY190" s="428">
        <f t="shared" si="888"/>
        <v>0.22</v>
      </c>
      <c r="AZ190" s="428">
        <f t="shared" si="888"/>
        <v>0.22</v>
      </c>
      <c r="BA190" s="428">
        <f t="shared" si="888"/>
        <v>0.22</v>
      </c>
      <c r="BB190" s="428">
        <f t="shared" si="888"/>
        <v>0.22</v>
      </c>
      <c r="BC190" s="428">
        <f t="shared" si="888"/>
        <v>0.22</v>
      </c>
      <c r="BD190" s="428">
        <f t="shared" si="888"/>
        <v>0.22</v>
      </c>
      <c r="BE190" s="428">
        <f t="shared" si="888"/>
        <v>0.22</v>
      </c>
      <c r="BF190" s="428">
        <f t="shared" si="888"/>
        <v>0.22</v>
      </c>
      <c r="BG190" s="428">
        <f t="shared" si="888"/>
        <v>0.22</v>
      </c>
      <c r="BH190" s="428">
        <f t="shared" si="888"/>
        <v>0.22</v>
      </c>
      <c r="BI190" s="459">
        <f t="shared" si="888"/>
        <v>0.22</v>
      </c>
      <c r="BJ190" s="428">
        <f t="shared" si="888"/>
        <v>0.22</v>
      </c>
      <c r="BK190" s="428">
        <f t="shared" si="888"/>
        <v>0.22</v>
      </c>
      <c r="BL190" s="428">
        <f t="shared" si="888"/>
        <v>0.22</v>
      </c>
      <c r="BM190" s="460">
        <f t="shared" ref="BM190" si="889">BL190</f>
        <v>0.22</v>
      </c>
      <c r="BN190" s="460">
        <f t="shared" ref="BN190" si="890">BM190</f>
        <v>0.22</v>
      </c>
      <c r="BO190" s="460">
        <f t="shared" ref="BO190" si="891">BN190</f>
        <v>0.22</v>
      </c>
      <c r="BP190" s="460">
        <f t="shared" ref="BP190" si="892">BO190</f>
        <v>0.22</v>
      </c>
      <c r="BQ190" s="460">
        <f t="shared" ref="BQ190" si="893">BP190</f>
        <v>0.22</v>
      </c>
      <c r="BR190" s="460">
        <f t="shared" ref="BR190" si="894">BQ190</f>
        <v>0.22</v>
      </c>
      <c r="BS190" s="460">
        <f t="shared" ref="BS190" si="895">BR190</f>
        <v>0.22</v>
      </c>
      <c r="BT190" s="460">
        <f t="shared" ref="BT190" si="896">BS190</f>
        <v>0.22</v>
      </c>
      <c r="BU190" s="460">
        <f t="shared" ref="BU190" si="897">BT190</f>
        <v>0.22</v>
      </c>
      <c r="BV190" s="460">
        <f t="shared" ref="BV190" si="898">BU190</f>
        <v>0.22</v>
      </c>
      <c r="BW190" s="460">
        <f t="shared" ref="BW190" si="899">BV190</f>
        <v>0.22</v>
      </c>
      <c r="BX190" s="460">
        <f t="shared" ref="BX190" si="900">BW190</f>
        <v>0.22</v>
      </c>
      <c r="BY190" s="460">
        <f t="shared" ref="BY190" si="901">BX190</f>
        <v>0.22</v>
      </c>
      <c r="BZ190" s="460">
        <f t="shared" ref="BZ190" si="902">BY190</f>
        <v>0.22</v>
      </c>
      <c r="CA190" s="460">
        <f t="shared" ref="CA190" si="903">BZ190</f>
        <v>0.22</v>
      </c>
      <c r="CB190" s="460">
        <f t="shared" ref="CB190" si="904">CA190</f>
        <v>0.22</v>
      </c>
      <c r="CC190" s="460">
        <f t="shared" ref="CC190" si="905">CB190</f>
        <v>0.22</v>
      </c>
      <c r="CD190" s="178"/>
    </row>
    <row r="191" spans="28:82">
      <c r="AB191" s="455" t="str">
        <f ca="1">IF(C3="geen",IF(Invoer!AA11&lt;Invoer!AA12-180,FALSE,TRUE),"")</f>
        <v/>
      </c>
      <c r="AC191" s="3" t="str">
        <f ca="1">CONCATENATE(AG202,"De datum van kapitalisatie ligt (te) ver voor de datum indiening vordering.")</f>
        <v>De datum van kapitalisatie ligt (te) ver voor de datum indiening vordering.</v>
      </c>
      <c r="AD191" s="122"/>
      <c r="AE191" s="122"/>
      <c r="AF191" s="122"/>
      <c r="AG191" s="342">
        <f ca="1">IF(AB192=FALSE,1,0)</f>
        <v>0</v>
      </c>
      <c r="AH191" s="122"/>
      <c r="AI191" s="122"/>
      <c r="AK191" s="171" t="s">
        <v>720</v>
      </c>
      <c r="AL191" s="122"/>
      <c r="AM191" s="361"/>
      <c r="AN191" s="319">
        <f t="shared" si="881"/>
        <v>0.02</v>
      </c>
      <c r="AO191" s="318">
        <f t="shared" si="881"/>
        <v>0.02</v>
      </c>
      <c r="AP191" s="318">
        <f t="shared" si="881"/>
        <v>0.02</v>
      </c>
      <c r="AQ191" s="318">
        <f t="shared" si="881"/>
        <v>0.02</v>
      </c>
      <c r="AR191" s="318">
        <f t="shared" si="881"/>
        <v>0.02</v>
      </c>
      <c r="AS191" s="319">
        <f>AS118</f>
        <v>0.02</v>
      </c>
      <c r="AT191" s="319">
        <f>AT118</f>
        <v>0.02</v>
      </c>
      <c r="AU191" s="319">
        <f t="shared" ref="AU191:BL191" si="906">AU118</f>
        <v>0.02</v>
      </c>
      <c r="AV191" s="319">
        <f t="shared" si="906"/>
        <v>0.02</v>
      </c>
      <c r="AW191" s="319">
        <f t="shared" si="906"/>
        <v>0.02</v>
      </c>
      <c r="AX191" s="319">
        <f t="shared" si="906"/>
        <v>0.02</v>
      </c>
      <c r="AY191" s="319">
        <f t="shared" si="906"/>
        <v>0.02</v>
      </c>
      <c r="AZ191" s="319">
        <f t="shared" si="906"/>
        <v>0.02</v>
      </c>
      <c r="BA191" s="319">
        <f t="shared" si="906"/>
        <v>0.02</v>
      </c>
      <c r="BB191" s="319">
        <f t="shared" si="906"/>
        <v>0.02</v>
      </c>
      <c r="BC191" s="320">
        <f t="shared" si="906"/>
        <v>0.02</v>
      </c>
      <c r="BD191" s="320">
        <f t="shared" si="906"/>
        <v>0.02</v>
      </c>
      <c r="BE191" s="320">
        <f t="shared" si="906"/>
        <v>0.02</v>
      </c>
      <c r="BF191" s="320">
        <f t="shared" si="906"/>
        <v>0.02</v>
      </c>
      <c r="BG191" s="320">
        <f t="shared" si="906"/>
        <v>0.02</v>
      </c>
      <c r="BH191" s="320">
        <f t="shared" si="906"/>
        <v>0.02</v>
      </c>
      <c r="BI191" s="321">
        <f t="shared" si="906"/>
        <v>0.02</v>
      </c>
      <c r="BJ191" s="320">
        <f t="shared" si="906"/>
        <v>0.02</v>
      </c>
      <c r="BK191" s="320">
        <f t="shared" si="906"/>
        <v>0.02</v>
      </c>
      <c r="BL191" s="320">
        <f t="shared" si="906"/>
        <v>0.02</v>
      </c>
      <c r="BM191" s="322">
        <f t="shared" ref="BM191:CC191" si="907">BM118</f>
        <v>0.02</v>
      </c>
      <c r="BN191" s="322">
        <f t="shared" si="907"/>
        <v>0.02</v>
      </c>
      <c r="BO191" s="322">
        <f t="shared" si="907"/>
        <v>0.02</v>
      </c>
      <c r="BP191" s="322">
        <f t="shared" si="907"/>
        <v>0.02</v>
      </c>
      <c r="BQ191" s="322">
        <f t="shared" si="907"/>
        <v>0.02</v>
      </c>
      <c r="BR191" s="322">
        <f t="shared" si="907"/>
        <v>0.02</v>
      </c>
      <c r="BS191" s="322">
        <f t="shared" si="907"/>
        <v>0.02</v>
      </c>
      <c r="BT191" s="322">
        <f t="shared" si="907"/>
        <v>0.02</v>
      </c>
      <c r="BU191" s="322">
        <f t="shared" si="907"/>
        <v>0.02</v>
      </c>
      <c r="BV191" s="322">
        <f t="shared" si="907"/>
        <v>0.02</v>
      </c>
      <c r="BW191" s="322">
        <f t="shared" si="907"/>
        <v>0.02</v>
      </c>
      <c r="BX191" s="322">
        <f t="shared" si="907"/>
        <v>0.02</v>
      </c>
      <c r="BY191" s="322">
        <f t="shared" si="907"/>
        <v>0.02</v>
      </c>
      <c r="BZ191" s="322">
        <f t="shared" si="907"/>
        <v>0.02</v>
      </c>
      <c r="CA191" s="322">
        <f t="shared" si="907"/>
        <v>0.02</v>
      </c>
      <c r="CB191" s="322">
        <f t="shared" si="907"/>
        <v>0.02</v>
      </c>
      <c r="CC191" s="322">
        <f t="shared" si="907"/>
        <v>0.02</v>
      </c>
      <c r="CD191" s="178"/>
    </row>
    <row r="192" spans="28:82">
      <c r="AB192" s="461" t="str">
        <f ca="1">IF(C3="geen",IF(bedrag&gt;500,FALSE,TRUE),"")</f>
        <v/>
      </c>
      <c r="AC192" s="122" t="str">
        <f ca="1">CONCATENATE(AG202,"Het dagloon lijkt te hoog")</f>
        <v>Het dagloon lijkt te hoog</v>
      </c>
      <c r="AD192" s="122"/>
      <c r="AE192" s="122"/>
      <c r="AF192" s="122"/>
      <c r="AG192" s="342"/>
      <c r="AH192" s="122"/>
      <c r="AI192" s="122"/>
      <c r="AK192" s="363"/>
      <c r="AL192" s="40"/>
      <c r="AM192" s="122"/>
      <c r="AN192" s="122"/>
      <c r="AO192" s="293"/>
      <c r="AP192" s="148"/>
      <c r="AQ192" s="148"/>
      <c r="AR192" s="148"/>
      <c r="BC192" s="121"/>
      <c r="BD192" s="121"/>
      <c r="BG192" s="121"/>
      <c r="BH192" s="121"/>
      <c r="BI192" s="294"/>
      <c r="BJ192" s="121"/>
      <c r="BK192" s="121"/>
      <c r="BL192" s="121"/>
      <c r="BM192" s="295"/>
      <c r="BN192" s="295"/>
      <c r="BO192" s="295"/>
      <c r="BP192" s="295"/>
      <c r="BQ192" s="295"/>
      <c r="BR192" s="295"/>
      <c r="BS192" s="295"/>
      <c r="BT192" s="295"/>
      <c r="BU192" s="295"/>
      <c r="BV192" s="295"/>
      <c r="BW192" s="295"/>
      <c r="BX192" s="295"/>
      <c r="BY192" s="295"/>
      <c r="BZ192" s="295"/>
      <c r="CA192" s="295"/>
      <c r="CB192" s="295"/>
      <c r="CC192" s="295"/>
      <c r="CD192" s="364"/>
    </row>
    <row r="193" spans="28:82">
      <c r="AB193" s="187" t="b">
        <f>IF(OR(YEAR(Invoer!AA9)&gt;1997,(Invoer!DI8=14)),TRUE,IF(OR(Z19="WAZ",Z19="WAJONG"),FALSE,TRUE))</f>
        <v>1</v>
      </c>
      <c r="AC193" s="122" t="s">
        <v>1092</v>
      </c>
      <c r="AD193" s="122"/>
      <c r="AE193" s="122"/>
      <c r="AF193" s="122"/>
      <c r="AG193" s="342"/>
      <c r="AH193" s="122"/>
      <c r="AI193" s="122"/>
      <c r="AK193" s="363"/>
      <c r="AL193" s="40"/>
      <c r="AM193" s="122"/>
      <c r="AN193" s="328">
        <v>2001</v>
      </c>
      <c r="AO193" s="329">
        <f t="shared" ref="AO193:BL193" si="908">AN193+1</f>
        <v>2002</v>
      </c>
      <c r="AP193" s="148">
        <f t="shared" si="908"/>
        <v>2003</v>
      </c>
      <c r="AQ193" s="148">
        <f t="shared" si="908"/>
        <v>2004</v>
      </c>
      <c r="AR193" s="148">
        <f t="shared" si="908"/>
        <v>2005</v>
      </c>
      <c r="AS193" s="3">
        <f t="shared" si="908"/>
        <v>2006</v>
      </c>
      <c r="AT193" s="3">
        <f t="shared" si="908"/>
        <v>2007</v>
      </c>
      <c r="AU193" s="3">
        <f t="shared" si="908"/>
        <v>2008</v>
      </c>
      <c r="AV193" s="3">
        <f t="shared" si="908"/>
        <v>2009</v>
      </c>
      <c r="AW193" s="3">
        <f t="shared" si="908"/>
        <v>2010</v>
      </c>
      <c r="AX193" s="3">
        <f t="shared" si="908"/>
        <v>2011</v>
      </c>
      <c r="AY193" s="3">
        <f t="shared" si="908"/>
        <v>2012</v>
      </c>
      <c r="AZ193" s="3">
        <f t="shared" si="908"/>
        <v>2013</v>
      </c>
      <c r="BA193" s="3">
        <f t="shared" si="908"/>
        <v>2014</v>
      </c>
      <c r="BB193" s="3">
        <f t="shared" si="908"/>
        <v>2015</v>
      </c>
      <c r="BC193" s="121">
        <f t="shared" si="908"/>
        <v>2016</v>
      </c>
      <c r="BD193" s="121">
        <f t="shared" si="908"/>
        <v>2017</v>
      </c>
      <c r="BE193" s="121">
        <f t="shared" si="908"/>
        <v>2018</v>
      </c>
      <c r="BF193" s="121">
        <f t="shared" si="908"/>
        <v>2019</v>
      </c>
      <c r="BG193" s="121">
        <f t="shared" si="908"/>
        <v>2020</v>
      </c>
      <c r="BH193" s="121">
        <f t="shared" si="908"/>
        <v>2021</v>
      </c>
      <c r="BI193" s="294">
        <f t="shared" si="908"/>
        <v>2022</v>
      </c>
      <c r="BJ193" s="121">
        <f t="shared" si="908"/>
        <v>2023</v>
      </c>
      <c r="BK193" s="121">
        <f t="shared" si="908"/>
        <v>2024</v>
      </c>
      <c r="BL193" s="121">
        <f t="shared" si="908"/>
        <v>2025</v>
      </c>
      <c r="BM193" s="295">
        <f t="shared" ref="BM193" si="909">BL193+1</f>
        <v>2026</v>
      </c>
      <c r="BN193" s="295">
        <f t="shared" ref="BN193" si="910">BM193+1</f>
        <v>2027</v>
      </c>
      <c r="BO193" s="295">
        <f t="shared" ref="BO193" si="911">BN193+1</f>
        <v>2028</v>
      </c>
      <c r="BP193" s="295">
        <f t="shared" ref="BP193" si="912">BO193+1</f>
        <v>2029</v>
      </c>
      <c r="BQ193" s="295">
        <f t="shared" ref="BQ193" si="913">BP193+1</f>
        <v>2030</v>
      </c>
      <c r="BR193" s="295">
        <f t="shared" ref="BR193" si="914">BQ193+1</f>
        <v>2031</v>
      </c>
      <c r="BS193" s="295">
        <f t="shared" ref="BS193" si="915">BR193+1</f>
        <v>2032</v>
      </c>
      <c r="BT193" s="295">
        <f t="shared" ref="BT193" si="916">BS193+1</f>
        <v>2033</v>
      </c>
      <c r="BU193" s="295">
        <f t="shared" ref="BU193" si="917">BT193+1</f>
        <v>2034</v>
      </c>
      <c r="BV193" s="295">
        <f t="shared" ref="BV193" si="918">BU193+1</f>
        <v>2035</v>
      </c>
      <c r="BW193" s="295">
        <f t="shared" ref="BW193" si="919">BV193+1</f>
        <v>2036</v>
      </c>
      <c r="BX193" s="295">
        <f t="shared" ref="BX193" si="920">BW193+1</f>
        <v>2037</v>
      </c>
      <c r="BY193" s="295">
        <f t="shared" ref="BY193" si="921">BX193+1</f>
        <v>2038</v>
      </c>
      <c r="BZ193" s="295">
        <f t="shared" ref="BZ193" si="922">BY193+1</f>
        <v>2039</v>
      </c>
      <c r="CA193" s="295">
        <f t="shared" ref="CA193" si="923">BZ193+1</f>
        <v>2040</v>
      </c>
      <c r="CB193" s="295">
        <f t="shared" ref="CB193" si="924">CA193+1</f>
        <v>2041</v>
      </c>
      <c r="CC193" s="295">
        <f t="shared" ref="CC193" si="925">CB193+1</f>
        <v>2042</v>
      </c>
      <c r="CD193" s="364"/>
    </row>
    <row r="194" spans="28:82">
      <c r="AB194" s="123" t="b">
        <f>IF(AA14="WAZ",AG112,TRUE)</f>
        <v>1</v>
      </c>
      <c r="AC194" s="122" t="s">
        <v>937</v>
      </c>
      <c r="AD194" s="122"/>
      <c r="AE194" s="122"/>
      <c r="AF194" s="122"/>
      <c r="AG194" s="342">
        <f ca="1">IF(AB195=FALSE,1,0)</f>
        <v>0</v>
      </c>
      <c r="AH194" s="122"/>
      <c r="AI194" s="122"/>
      <c r="AK194" s="171"/>
      <c r="AL194" s="122"/>
      <c r="AM194" s="122"/>
      <c r="AN194" s="122" t="s">
        <v>721</v>
      </c>
      <c r="AO194" s="293" t="s">
        <v>721</v>
      </c>
      <c r="AP194" s="148" t="s">
        <v>721</v>
      </c>
      <c r="AQ194" s="148" t="s">
        <v>721</v>
      </c>
      <c r="AR194" s="148" t="s">
        <v>721</v>
      </c>
      <c r="AS194" s="3" t="s">
        <v>721</v>
      </c>
      <c r="AT194" s="3" t="s">
        <v>721</v>
      </c>
      <c r="AU194" s="3" t="s">
        <v>721</v>
      </c>
      <c r="AV194" s="3" t="s">
        <v>721</v>
      </c>
      <c r="AW194" s="3" t="s">
        <v>721</v>
      </c>
      <c r="AX194" s="3" t="s">
        <v>721</v>
      </c>
      <c r="AY194" s="3" t="s">
        <v>721</v>
      </c>
      <c r="AZ194" s="3" t="s">
        <v>721</v>
      </c>
      <c r="BA194" s="3" t="s">
        <v>721</v>
      </c>
      <c r="BB194" s="3" t="s">
        <v>721</v>
      </c>
      <c r="BC194" s="121" t="s">
        <v>721</v>
      </c>
      <c r="BD194" s="121" t="s">
        <v>721</v>
      </c>
      <c r="BE194" s="121" t="s">
        <v>721</v>
      </c>
      <c r="BF194" s="121" t="s">
        <v>721</v>
      </c>
      <c r="BG194" s="121" t="s">
        <v>721</v>
      </c>
      <c r="BH194" s="121" t="s">
        <v>721</v>
      </c>
      <c r="BI194" s="294" t="s">
        <v>721</v>
      </c>
      <c r="BJ194" s="121" t="s">
        <v>721</v>
      </c>
      <c r="BK194" s="121" t="s">
        <v>721</v>
      </c>
      <c r="BL194" s="121" t="s">
        <v>721</v>
      </c>
      <c r="BM194" s="295" t="s">
        <v>721</v>
      </c>
      <c r="BN194" s="295" t="s">
        <v>721</v>
      </c>
      <c r="BO194" s="295" t="s">
        <v>721</v>
      </c>
      <c r="BP194" s="295" t="s">
        <v>721</v>
      </c>
      <c r="BQ194" s="295" t="s">
        <v>721</v>
      </c>
      <c r="BR194" s="295" t="s">
        <v>721</v>
      </c>
      <c r="BS194" s="295" t="s">
        <v>721</v>
      </c>
      <c r="BT194" s="295" t="s">
        <v>721</v>
      </c>
      <c r="BU194" s="295" t="s">
        <v>721</v>
      </c>
      <c r="BV194" s="295" t="s">
        <v>721</v>
      </c>
      <c r="BW194" s="295" t="s">
        <v>721</v>
      </c>
      <c r="BX194" s="295" t="s">
        <v>721</v>
      </c>
      <c r="BY194" s="295" t="s">
        <v>721</v>
      </c>
      <c r="BZ194" s="295" t="s">
        <v>721</v>
      </c>
      <c r="CA194" s="295" t="s">
        <v>721</v>
      </c>
      <c r="CB194" s="295" t="s">
        <v>721</v>
      </c>
      <c r="CC194" s="295" t="s">
        <v>721</v>
      </c>
      <c r="CD194" s="364"/>
    </row>
    <row r="195" spans="28:82">
      <c r="AB195" s="123" t="str">
        <f ca="1">IF(C3="geen",IF(SUM(AB210:AB216)=1,TRUE,FALSE),"")</f>
        <v/>
      </c>
      <c r="AC195" s="122" t="str">
        <f ca="1">CONCATENATE(AG202,"Een mogelijk onjuist uitkeringspercentage wordt toegepast")</f>
        <v>Een mogelijk onjuist uitkeringspercentage wordt toegepast</v>
      </c>
      <c r="AD195" s="122"/>
      <c r="AE195" s="122"/>
      <c r="AF195" s="122"/>
      <c r="AG195" s="342"/>
      <c r="AH195" s="122"/>
      <c r="AI195" s="122"/>
      <c r="AK195" s="171" t="s">
        <v>715</v>
      </c>
      <c r="AL195" s="122"/>
      <c r="AM195" s="122"/>
      <c r="AN195" s="300">
        <f>AN122</f>
        <v>2.6651231066002534E-2</v>
      </c>
      <c r="AO195" s="300">
        <f t="shared" ref="AO195:AT195" si="926">AO122</f>
        <v>3.7659730819599391E-2</v>
      </c>
      <c r="AP195" s="300">
        <f t="shared" si="926"/>
        <v>4.1433788213758316E-2</v>
      </c>
      <c r="AQ195" s="299">
        <f t="shared" si="926"/>
        <v>4.1022225148983571E-2</v>
      </c>
      <c r="AR195" s="299">
        <f t="shared" si="926"/>
        <v>3.2974624821844323E-2</v>
      </c>
      <c r="AS195" s="300">
        <f t="shared" si="926"/>
        <v>1.741105519772157E-2</v>
      </c>
      <c r="AT195" s="300">
        <f t="shared" si="926"/>
        <v>1.0559160160651171E-2</v>
      </c>
      <c r="AU195" s="300">
        <f t="shared" ref="AU195:BL195" si="927">AU122</f>
        <v>1.0162187059377326E-2</v>
      </c>
      <c r="AV195" s="300">
        <f t="shared" si="927"/>
        <v>1.7668932912550117E-2</v>
      </c>
      <c r="AW195" s="300">
        <f t="shared" si="927"/>
        <v>2.5444356029305171E-2</v>
      </c>
      <c r="AX195" s="300">
        <f t="shared" si="927"/>
        <v>2.4641313377188334E-2</v>
      </c>
      <c r="AY195" s="300">
        <f t="shared" si="927"/>
        <v>2.1741447391596669E-2</v>
      </c>
      <c r="AZ195" s="300">
        <f t="shared" si="927"/>
        <v>2.5437233887533495E-2</v>
      </c>
      <c r="BA195" s="300">
        <f t="shared" si="927"/>
        <v>1.3861492515345297E-2</v>
      </c>
      <c r="BB195" s="300">
        <f t="shared" si="927"/>
        <v>1.3694652802078267E-2</v>
      </c>
      <c r="BC195" s="301">
        <f t="shared" si="927"/>
        <v>1.2383656557784395E-2</v>
      </c>
      <c r="BD195" s="301">
        <f t="shared" si="927"/>
        <v>1.3646416148230811E-2</v>
      </c>
      <c r="BE195" s="301">
        <f t="shared" si="927"/>
        <v>1.451037729467175E-2</v>
      </c>
      <c r="BF195" s="301">
        <f t="shared" si="927"/>
        <v>1.6186984318659059E-2</v>
      </c>
      <c r="BG195" s="301">
        <f t="shared" si="927"/>
        <v>2.056297127094453E-2</v>
      </c>
      <c r="BH195" s="301">
        <f t="shared" si="927"/>
        <v>2.2436713595748392E-2</v>
      </c>
      <c r="BI195" s="302">
        <f t="shared" si="927"/>
        <v>2.1004539684301715E-2</v>
      </c>
      <c r="BJ195" s="301">
        <f t="shared" si="927"/>
        <v>2.4462787806639907E-2</v>
      </c>
      <c r="BK195" s="301">
        <f t="shared" si="927"/>
        <v>5.0900385505608714E-2</v>
      </c>
      <c r="BL195" s="301">
        <f t="shared" si="927"/>
        <v>6.2614622044458779E-2</v>
      </c>
      <c r="BM195" s="303">
        <f t="shared" ref="BM195:CC195" si="928">BM122</f>
        <v>6.2614622044458779E-2</v>
      </c>
      <c r="BN195" s="303">
        <f t="shared" si="928"/>
        <v>6.2614622044458779E-2</v>
      </c>
      <c r="BO195" s="303">
        <f t="shared" si="928"/>
        <v>6.2614622044458779E-2</v>
      </c>
      <c r="BP195" s="303">
        <f t="shared" si="928"/>
        <v>6.2614622044458779E-2</v>
      </c>
      <c r="BQ195" s="303">
        <f t="shared" si="928"/>
        <v>6.2614622044458779E-2</v>
      </c>
      <c r="BR195" s="303">
        <f t="shared" si="928"/>
        <v>6.2614622044458779E-2</v>
      </c>
      <c r="BS195" s="303">
        <f t="shared" si="928"/>
        <v>6.2614622044458779E-2</v>
      </c>
      <c r="BT195" s="303">
        <f t="shared" si="928"/>
        <v>6.2614622044458779E-2</v>
      </c>
      <c r="BU195" s="303">
        <f t="shared" si="928"/>
        <v>6.2614622044458779E-2</v>
      </c>
      <c r="BV195" s="303">
        <f t="shared" si="928"/>
        <v>6.2614622044458779E-2</v>
      </c>
      <c r="BW195" s="303">
        <f t="shared" si="928"/>
        <v>6.2614622044458779E-2</v>
      </c>
      <c r="BX195" s="303">
        <f t="shared" si="928"/>
        <v>6.2614622044458779E-2</v>
      </c>
      <c r="BY195" s="303">
        <f t="shared" si="928"/>
        <v>6.2614622044458779E-2</v>
      </c>
      <c r="BZ195" s="303">
        <f t="shared" si="928"/>
        <v>6.2614622044458779E-2</v>
      </c>
      <c r="CA195" s="303">
        <f t="shared" si="928"/>
        <v>6.2614622044458779E-2</v>
      </c>
      <c r="CB195" s="303">
        <f t="shared" si="928"/>
        <v>6.2614622044458779E-2</v>
      </c>
      <c r="CC195" s="303">
        <f t="shared" si="928"/>
        <v>6.2614622044458779E-2</v>
      </c>
      <c r="CD195" s="364"/>
    </row>
    <row r="196" spans="28:82">
      <c r="AB196" s="123"/>
      <c r="AC196" s="122"/>
      <c r="AD196" s="122"/>
      <c r="AE196" s="122"/>
      <c r="AF196" s="122"/>
      <c r="AG196" s="342">
        <f ca="1">IF(AB197=FALSE,1,0)</f>
        <v>0</v>
      </c>
      <c r="AH196" s="122"/>
      <c r="AI196" s="122"/>
      <c r="AK196" s="171" t="s">
        <v>716</v>
      </c>
      <c r="AL196" s="122"/>
      <c r="AM196" s="122"/>
      <c r="AN196" s="309">
        <f t="shared" ref="AN196:AT200" si="929">AN123</f>
        <v>5.4500009839908214E-2</v>
      </c>
      <c r="AO196" s="309">
        <f t="shared" si="929"/>
        <v>4.7799991598603153E-2</v>
      </c>
      <c r="AP196" s="309">
        <f t="shared" si="929"/>
        <v>4.6599997461220122E-2</v>
      </c>
      <c r="AQ196" s="308">
        <f t="shared" si="929"/>
        <v>4.5000007490993976E-2</v>
      </c>
      <c r="AR196" s="308">
        <f t="shared" si="929"/>
        <v>3.9300011835601056E-2</v>
      </c>
      <c r="AS196" s="309">
        <f t="shared" si="929"/>
        <v>3.6156695917221038E-2</v>
      </c>
      <c r="AT196" s="309">
        <f t="shared" si="929"/>
        <v>3.8235620751875921E-2</v>
      </c>
      <c r="AU196" s="309">
        <f t="shared" ref="AU196:BL196" si="930">AU123</f>
        <v>4.410003903757409E-2</v>
      </c>
      <c r="AV196" s="309">
        <f t="shared" si="930"/>
        <v>4.2200028760331243E-2</v>
      </c>
      <c r="AW196" s="309">
        <f t="shared" si="930"/>
        <v>3.8900033450578686E-2</v>
      </c>
      <c r="AX196" s="309">
        <f t="shared" si="930"/>
        <v>3.1000007537453245E-2</v>
      </c>
      <c r="AY196" s="309">
        <f t="shared" si="930"/>
        <v>2.7100009653499013E-2</v>
      </c>
      <c r="AZ196" s="309">
        <f t="shared" si="930"/>
        <v>2.2300050192195053E-2</v>
      </c>
      <c r="BA196" s="309">
        <f t="shared" si="930"/>
        <v>2.5299957325744638E-2</v>
      </c>
      <c r="BB196" s="309">
        <f t="shared" si="930"/>
        <v>1.5399960174683036E-2</v>
      </c>
      <c r="BC196" s="310">
        <f t="shared" si="930"/>
        <v>1.1100034333807018E-2</v>
      </c>
      <c r="BD196" s="310">
        <f t="shared" si="930"/>
        <v>7.1000003200292205E-3</v>
      </c>
      <c r="BE196" s="310">
        <f t="shared" si="930"/>
        <v>9.1000155016305317E-3</v>
      </c>
      <c r="BF196" s="310">
        <f t="shared" si="930"/>
        <v>8.6000335029261521E-3</v>
      </c>
      <c r="BG196" s="310">
        <f t="shared" si="930"/>
        <v>1.0400554570129117E-3</v>
      </c>
      <c r="BH196" s="310">
        <f t="shared" si="930"/>
        <v>-2.1600186074329786E-3</v>
      </c>
      <c r="BI196" s="311">
        <f t="shared" si="930"/>
        <v>8.7995469739587939E-4</v>
      </c>
      <c r="BJ196" s="310">
        <f t="shared" si="930"/>
        <v>2.3329968858514682E-2</v>
      </c>
      <c r="BK196" s="310">
        <f t="shared" si="930"/>
        <v>3.0590005328907655E-2</v>
      </c>
      <c r="BL196" s="310">
        <f t="shared" si="930"/>
        <v>2.6869942060977925E-2</v>
      </c>
      <c r="BM196" s="312">
        <f t="shared" ref="BM196:CC196" si="931">BM123</f>
        <v>2.6869942060977925E-2</v>
      </c>
      <c r="BN196" s="312">
        <f t="shared" si="931"/>
        <v>2.6869942060977925E-2</v>
      </c>
      <c r="BO196" s="312">
        <f t="shared" si="931"/>
        <v>2.6869942060977925E-2</v>
      </c>
      <c r="BP196" s="312">
        <f t="shared" si="931"/>
        <v>2.6869942060977925E-2</v>
      </c>
      <c r="BQ196" s="312">
        <f t="shared" si="931"/>
        <v>2.6869942060977925E-2</v>
      </c>
      <c r="BR196" s="312">
        <f t="shared" si="931"/>
        <v>2.6869942060977925E-2</v>
      </c>
      <c r="BS196" s="312">
        <f t="shared" si="931"/>
        <v>2.6869942060977925E-2</v>
      </c>
      <c r="BT196" s="312">
        <f t="shared" si="931"/>
        <v>2.6869942060977925E-2</v>
      </c>
      <c r="BU196" s="312">
        <f t="shared" si="931"/>
        <v>2.6869942060977925E-2</v>
      </c>
      <c r="BV196" s="312">
        <f t="shared" si="931"/>
        <v>2.6869942060977925E-2</v>
      </c>
      <c r="BW196" s="312">
        <f t="shared" si="931"/>
        <v>2.6869942060977925E-2</v>
      </c>
      <c r="BX196" s="312">
        <f t="shared" si="931"/>
        <v>2.6869942060977925E-2</v>
      </c>
      <c r="BY196" s="312">
        <f t="shared" si="931"/>
        <v>2.6869942060977925E-2</v>
      </c>
      <c r="BZ196" s="312">
        <f t="shared" si="931"/>
        <v>2.6869942060977925E-2</v>
      </c>
      <c r="CA196" s="312">
        <f t="shared" si="931"/>
        <v>2.6869942060977925E-2</v>
      </c>
      <c r="CB196" s="312">
        <f t="shared" si="931"/>
        <v>2.6869942060977925E-2</v>
      </c>
      <c r="CC196" s="312">
        <f t="shared" si="931"/>
        <v>2.6869942060977925E-2</v>
      </c>
      <c r="CD196" s="364"/>
    </row>
    <row r="197" spans="28:82">
      <c r="AB197" s="123" t="str">
        <f ca="1">IF(C3="geen",IF(AND(AD123&gt;1,percentage&lt;21),FALSE,TRUE),"")</f>
        <v/>
      </c>
      <c r="AC197" s="122" t="str">
        <f ca="1">CONCATENATE(AG202,"Klopt het uitkeringspercentage? WAZ en WAJONG keren niet onder 25% a.o. uit")</f>
        <v>Klopt het uitkeringspercentage? WAZ en WAJONG keren niet onder 25% a.o. uit</v>
      </c>
      <c r="AD197" s="122"/>
      <c r="AE197" s="122"/>
      <c r="AF197" s="122"/>
      <c r="AG197" s="342">
        <f ca="1">IF(AB198=FALSE,1,0)</f>
        <v>0</v>
      </c>
      <c r="AH197" s="122"/>
      <c r="AI197" s="122"/>
      <c r="AK197" s="171" t="s">
        <v>717</v>
      </c>
      <c r="AL197" s="122"/>
      <c r="AM197" s="122"/>
      <c r="AN197" s="309">
        <f t="shared" si="929"/>
        <v>0.214</v>
      </c>
      <c r="AO197" s="309">
        <f t="shared" si="929"/>
        <v>0.214</v>
      </c>
      <c r="AP197" s="309">
        <f t="shared" si="929"/>
        <v>0.214</v>
      </c>
      <c r="AQ197" s="308">
        <f t="shared" si="929"/>
        <v>0.214</v>
      </c>
      <c r="AR197" s="308">
        <f t="shared" si="929"/>
        <v>0.214</v>
      </c>
      <c r="AS197" s="309">
        <f t="shared" si="929"/>
        <v>0.214</v>
      </c>
      <c r="AT197" s="309">
        <f t="shared" si="929"/>
        <v>0.20100000000000001</v>
      </c>
      <c r="AU197" s="309">
        <f t="shared" ref="AU197:BL197" si="932">AU124</f>
        <v>0.20100000000000001</v>
      </c>
      <c r="AV197" s="309">
        <f t="shared" si="932"/>
        <v>0.20100000000000001</v>
      </c>
      <c r="AW197" s="309">
        <f t="shared" si="932"/>
        <v>0.20100000000000001</v>
      </c>
      <c r="AX197" s="309">
        <f t="shared" si="932"/>
        <v>0.20100000000000001</v>
      </c>
      <c r="AY197" s="309">
        <f t="shared" si="932"/>
        <v>0.20100000000000001</v>
      </c>
      <c r="AZ197" s="309">
        <f t="shared" si="932"/>
        <v>0.20100000000000001</v>
      </c>
      <c r="BA197" s="309">
        <f t="shared" si="932"/>
        <v>0.20100000000000001</v>
      </c>
      <c r="BB197" s="309">
        <f t="shared" si="932"/>
        <v>0.20100000000000001</v>
      </c>
      <c r="BC197" s="310">
        <f t="shared" si="932"/>
        <v>0.20100000000000001</v>
      </c>
      <c r="BD197" s="310">
        <f t="shared" si="932"/>
        <v>0.20100000000000001</v>
      </c>
      <c r="BE197" s="310">
        <f t="shared" si="932"/>
        <v>0.20100000000000001</v>
      </c>
      <c r="BF197" s="310">
        <f t="shared" si="932"/>
        <v>0.20100000000000001</v>
      </c>
      <c r="BG197" s="310">
        <f t="shared" si="932"/>
        <v>0.20100000000000001</v>
      </c>
      <c r="BH197" s="310">
        <f t="shared" si="932"/>
        <v>0.20100000000000001</v>
      </c>
      <c r="BI197" s="311">
        <f t="shared" si="932"/>
        <v>0.20100000000000001</v>
      </c>
      <c r="BJ197" s="310">
        <f t="shared" si="932"/>
        <v>0.20100000000000001</v>
      </c>
      <c r="BK197" s="310">
        <f t="shared" si="932"/>
        <v>0.20100000000000001</v>
      </c>
      <c r="BL197" s="310">
        <f t="shared" si="932"/>
        <v>0.20100000000000001</v>
      </c>
      <c r="BM197" s="312">
        <f t="shared" ref="BM197:CC197" si="933">BM124</f>
        <v>0.20100000000000001</v>
      </c>
      <c r="BN197" s="312">
        <f t="shared" si="933"/>
        <v>0.20100000000000001</v>
      </c>
      <c r="BO197" s="312">
        <f t="shared" si="933"/>
        <v>0.20100000000000001</v>
      </c>
      <c r="BP197" s="312">
        <f t="shared" si="933"/>
        <v>0.20100000000000001</v>
      </c>
      <c r="BQ197" s="312">
        <f t="shared" si="933"/>
        <v>0.20100000000000001</v>
      </c>
      <c r="BR197" s="312">
        <f t="shared" si="933"/>
        <v>0.20100000000000001</v>
      </c>
      <c r="BS197" s="312">
        <f t="shared" si="933"/>
        <v>0.20100000000000001</v>
      </c>
      <c r="BT197" s="312">
        <f t="shared" si="933"/>
        <v>0.20100000000000001</v>
      </c>
      <c r="BU197" s="312">
        <f t="shared" si="933"/>
        <v>0.20100000000000001</v>
      </c>
      <c r="BV197" s="312">
        <f t="shared" si="933"/>
        <v>0.20100000000000001</v>
      </c>
      <c r="BW197" s="312">
        <f t="shared" si="933"/>
        <v>0.20100000000000001</v>
      </c>
      <c r="BX197" s="312">
        <f t="shared" si="933"/>
        <v>0.20100000000000001</v>
      </c>
      <c r="BY197" s="312">
        <f t="shared" si="933"/>
        <v>0.20100000000000001</v>
      </c>
      <c r="BZ197" s="312">
        <f t="shared" si="933"/>
        <v>0.20100000000000001</v>
      </c>
      <c r="CA197" s="312">
        <f t="shared" si="933"/>
        <v>0.20100000000000001</v>
      </c>
      <c r="CB197" s="312">
        <f t="shared" si="933"/>
        <v>0.20100000000000001</v>
      </c>
      <c r="CC197" s="312">
        <f t="shared" si="933"/>
        <v>0.20100000000000001</v>
      </c>
      <c r="CD197" s="364"/>
    </row>
    <row r="198" spans="28:82" ht="15.6">
      <c r="AB198" s="123" t="str">
        <f ca="1">IF(C3="geen",IF(percentage&gt;75,FALSE,TRUE),"")</f>
        <v/>
      </c>
      <c r="AC198" s="122" t="str">
        <f ca="1">CONCATENATE(AG202,"Klopt het uitkeringspercentage boven 75%?")</f>
        <v>Klopt het uitkeringspercentage boven 75%?</v>
      </c>
      <c r="AD198" s="122"/>
      <c r="AE198" s="122"/>
      <c r="AF198" s="122"/>
      <c r="AG198" s="342">
        <f ca="1">IF(AB199=FALSE,1,0)</f>
        <v>0</v>
      </c>
      <c r="AH198" s="122"/>
      <c r="AI198" s="122"/>
      <c r="AK198" s="171" t="s">
        <v>718</v>
      </c>
      <c r="AL198" s="122"/>
      <c r="AM198" s="122"/>
      <c r="AN198" s="309">
        <f t="shared" si="929"/>
        <v>0</v>
      </c>
      <c r="AO198" s="309">
        <f t="shared" si="929"/>
        <v>0</v>
      </c>
      <c r="AP198" s="309">
        <f t="shared" si="929"/>
        <v>0</v>
      </c>
      <c r="AQ198" s="308">
        <f t="shared" si="929"/>
        <v>0</v>
      </c>
      <c r="AR198" s="308">
        <f t="shared" si="929"/>
        <v>0</v>
      </c>
      <c r="AS198" s="309">
        <f t="shared" si="929"/>
        <v>0</v>
      </c>
      <c r="AT198" s="309">
        <f t="shared" si="929"/>
        <v>0</v>
      </c>
      <c r="AU198" s="309">
        <f t="shared" ref="AU198:BL198" si="934">AU125</f>
        <v>0</v>
      </c>
      <c r="AV198" s="309">
        <f t="shared" si="934"/>
        <v>0</v>
      </c>
      <c r="AW198" s="309">
        <f t="shared" si="934"/>
        <v>0</v>
      </c>
      <c r="AX198" s="309">
        <f t="shared" si="934"/>
        <v>0</v>
      </c>
      <c r="AY198" s="309">
        <f t="shared" si="934"/>
        <v>0</v>
      </c>
      <c r="AZ198" s="309">
        <f t="shared" si="934"/>
        <v>0</v>
      </c>
      <c r="BA198" s="309">
        <f t="shared" si="934"/>
        <v>0</v>
      </c>
      <c r="BB198" s="309">
        <f t="shared" si="934"/>
        <v>0</v>
      </c>
      <c r="BC198" s="310">
        <f t="shared" si="934"/>
        <v>0</v>
      </c>
      <c r="BD198" s="310">
        <f t="shared" si="934"/>
        <v>0</v>
      </c>
      <c r="BE198" s="310">
        <f t="shared" si="934"/>
        <v>0</v>
      </c>
      <c r="BF198" s="310">
        <f t="shared" si="934"/>
        <v>0</v>
      </c>
      <c r="BG198" s="310">
        <f t="shared" si="934"/>
        <v>0</v>
      </c>
      <c r="BH198" s="310">
        <f t="shared" si="934"/>
        <v>0</v>
      </c>
      <c r="BI198" s="311">
        <f t="shared" si="934"/>
        <v>0</v>
      </c>
      <c r="BJ198" s="310">
        <f t="shared" si="934"/>
        <v>0</v>
      </c>
      <c r="BK198" s="310">
        <f t="shared" si="934"/>
        <v>0</v>
      </c>
      <c r="BL198" s="310">
        <f t="shared" si="934"/>
        <v>0</v>
      </c>
      <c r="BM198" s="312">
        <f t="shared" ref="BM198:CC198" si="935">BM125</f>
        <v>0</v>
      </c>
      <c r="BN198" s="312">
        <f t="shared" si="935"/>
        <v>0</v>
      </c>
      <c r="BO198" s="312">
        <f t="shared" si="935"/>
        <v>0</v>
      </c>
      <c r="BP198" s="312">
        <f t="shared" si="935"/>
        <v>0</v>
      </c>
      <c r="BQ198" s="312">
        <f t="shared" si="935"/>
        <v>0</v>
      </c>
      <c r="BR198" s="312">
        <f t="shared" si="935"/>
        <v>0</v>
      </c>
      <c r="BS198" s="312">
        <f t="shared" si="935"/>
        <v>0</v>
      </c>
      <c r="BT198" s="312">
        <f t="shared" si="935"/>
        <v>0</v>
      </c>
      <c r="BU198" s="312">
        <f t="shared" si="935"/>
        <v>0</v>
      </c>
      <c r="BV198" s="312">
        <f t="shared" si="935"/>
        <v>0</v>
      </c>
      <c r="BW198" s="312">
        <f t="shared" si="935"/>
        <v>0</v>
      </c>
      <c r="BX198" s="312">
        <f t="shared" si="935"/>
        <v>0</v>
      </c>
      <c r="BY198" s="312">
        <f t="shared" si="935"/>
        <v>0</v>
      </c>
      <c r="BZ198" s="312">
        <f t="shared" si="935"/>
        <v>0</v>
      </c>
      <c r="CA198" s="312">
        <f t="shared" si="935"/>
        <v>0</v>
      </c>
      <c r="CB198" s="312">
        <f t="shared" si="935"/>
        <v>0</v>
      </c>
      <c r="CC198" s="312">
        <f t="shared" si="935"/>
        <v>0</v>
      </c>
      <c r="CD198" s="364"/>
    </row>
    <row r="199" spans="28:82">
      <c r="AB199" s="123" t="str">
        <f ca="1">IF(C3="geen",IF(Invoer!AA8&lt;&gt;0,TRUE,FALSE),"")</f>
        <v/>
      </c>
      <c r="AC199" s="122" t="str">
        <f ca="1">CONCATENATE(AG202,"Vul de referentie UWV in")</f>
        <v>Vul de referentie UWV in</v>
      </c>
      <c r="AD199" s="122"/>
      <c r="AE199" s="122"/>
      <c r="AF199" s="122"/>
      <c r="AG199" s="342">
        <f ca="1">IF(AB200=FALSE,1,0)</f>
        <v>0</v>
      </c>
      <c r="AH199" s="122"/>
      <c r="AI199" s="122"/>
      <c r="AK199" s="171" t="s">
        <v>719</v>
      </c>
      <c r="AL199" s="122"/>
      <c r="AM199" s="122"/>
      <c r="AN199" s="338">
        <f t="shared" si="929"/>
        <v>0.21</v>
      </c>
      <c r="AO199" s="308">
        <f t="shared" si="929"/>
        <v>0.21</v>
      </c>
      <c r="AP199" s="308">
        <f t="shared" si="929"/>
        <v>0.21</v>
      </c>
      <c r="AQ199" s="308">
        <f t="shared" si="929"/>
        <v>0.21</v>
      </c>
      <c r="AR199" s="308">
        <f t="shared" si="929"/>
        <v>0.21</v>
      </c>
      <c r="AS199" s="309">
        <f t="shared" si="929"/>
        <v>0.21</v>
      </c>
      <c r="AT199" s="309">
        <f t="shared" si="929"/>
        <v>0.17</v>
      </c>
      <c r="AU199" s="309">
        <f>AU190</f>
        <v>0.22</v>
      </c>
      <c r="AV199" s="309">
        <f>AU199</f>
        <v>0.22</v>
      </c>
      <c r="AW199" s="309">
        <f t="shared" ref="AW199:BL199" si="936">AV199</f>
        <v>0.22</v>
      </c>
      <c r="AX199" s="309">
        <f t="shared" si="936"/>
        <v>0.22</v>
      </c>
      <c r="AY199" s="309">
        <f t="shared" si="936"/>
        <v>0.22</v>
      </c>
      <c r="AZ199" s="309">
        <f t="shared" si="936"/>
        <v>0.22</v>
      </c>
      <c r="BA199" s="309">
        <f t="shared" si="936"/>
        <v>0.22</v>
      </c>
      <c r="BB199" s="309">
        <f t="shared" si="936"/>
        <v>0.22</v>
      </c>
      <c r="BC199" s="310">
        <f t="shared" si="936"/>
        <v>0.22</v>
      </c>
      <c r="BD199" s="310">
        <f t="shared" si="936"/>
        <v>0.22</v>
      </c>
      <c r="BE199" s="310">
        <f t="shared" si="936"/>
        <v>0.22</v>
      </c>
      <c r="BF199" s="310">
        <f t="shared" si="936"/>
        <v>0.22</v>
      </c>
      <c r="BG199" s="310">
        <f t="shared" si="936"/>
        <v>0.22</v>
      </c>
      <c r="BH199" s="310">
        <f t="shared" si="936"/>
        <v>0.22</v>
      </c>
      <c r="BI199" s="311">
        <f t="shared" si="936"/>
        <v>0.22</v>
      </c>
      <c r="BJ199" s="310">
        <f t="shared" si="936"/>
        <v>0.22</v>
      </c>
      <c r="BK199" s="310">
        <f t="shared" si="936"/>
        <v>0.22</v>
      </c>
      <c r="BL199" s="310">
        <f t="shared" si="936"/>
        <v>0.22</v>
      </c>
      <c r="BM199" s="312">
        <f t="shared" ref="BM199" si="937">BL199</f>
        <v>0.22</v>
      </c>
      <c r="BN199" s="312">
        <f t="shared" ref="BN199" si="938">BM199</f>
        <v>0.22</v>
      </c>
      <c r="BO199" s="312">
        <f t="shared" ref="BO199" si="939">BN199</f>
        <v>0.22</v>
      </c>
      <c r="BP199" s="312">
        <f t="shared" ref="BP199" si="940">BO199</f>
        <v>0.22</v>
      </c>
      <c r="BQ199" s="312">
        <f t="shared" ref="BQ199" si="941">BP199</f>
        <v>0.22</v>
      </c>
      <c r="BR199" s="312">
        <f t="shared" ref="BR199" si="942">BQ199</f>
        <v>0.22</v>
      </c>
      <c r="BS199" s="312">
        <f t="shared" ref="BS199" si="943">BR199</f>
        <v>0.22</v>
      </c>
      <c r="BT199" s="312">
        <f t="shared" ref="BT199" si="944">BS199</f>
        <v>0.22</v>
      </c>
      <c r="BU199" s="312">
        <f t="shared" ref="BU199" si="945">BT199</f>
        <v>0.22</v>
      </c>
      <c r="BV199" s="312">
        <f t="shared" ref="BV199" si="946">BU199</f>
        <v>0.22</v>
      </c>
      <c r="BW199" s="312">
        <f t="shared" ref="BW199" si="947">BV199</f>
        <v>0.22</v>
      </c>
      <c r="BX199" s="312">
        <f t="shared" ref="BX199" si="948">BW199</f>
        <v>0.22</v>
      </c>
      <c r="BY199" s="312">
        <f t="shared" ref="BY199" si="949">BX199</f>
        <v>0.22</v>
      </c>
      <c r="BZ199" s="312">
        <f t="shared" ref="BZ199" si="950">BY199</f>
        <v>0.22</v>
      </c>
      <c r="CA199" s="312">
        <f t="shared" ref="CA199" si="951">BZ199</f>
        <v>0.22</v>
      </c>
      <c r="CB199" s="312">
        <f t="shared" ref="CB199" si="952">CA199</f>
        <v>0.22</v>
      </c>
      <c r="CC199" s="312">
        <f t="shared" ref="CC199" si="953">CB199</f>
        <v>0.22</v>
      </c>
      <c r="CD199" s="364"/>
    </row>
    <row r="200" spans="28:82">
      <c r="AB200" s="123" t="str">
        <f ca="1">IF(C3="geen",IF(Invoer!AA17&lt;&gt;0,TRUE,FALSE),"")</f>
        <v/>
      </c>
      <c r="AC200" s="122" t="str">
        <f ca="1">CONCATENATE(AG202,"Vul de naam van de verzekeraar in")</f>
        <v>Vul de naam van de verzekeraar in</v>
      </c>
      <c r="AD200" s="122"/>
      <c r="AE200" s="122"/>
      <c r="AF200" s="122"/>
      <c r="AG200" s="342">
        <f ca="1">IF(AB201=FALSE,1,0)</f>
        <v>0</v>
      </c>
      <c r="AH200" s="122"/>
      <c r="AI200" s="122"/>
      <c r="AK200" s="171" t="s">
        <v>720</v>
      </c>
      <c r="AL200" s="122"/>
      <c r="AM200" s="122"/>
      <c r="AN200" s="366">
        <f t="shared" si="929"/>
        <v>0.02</v>
      </c>
      <c r="AO200" s="366">
        <f t="shared" si="929"/>
        <v>0.02</v>
      </c>
      <c r="AP200" s="366">
        <f t="shared" si="929"/>
        <v>0.02</v>
      </c>
      <c r="AQ200" s="318">
        <f t="shared" si="929"/>
        <v>0.02</v>
      </c>
      <c r="AR200" s="318">
        <f t="shared" si="929"/>
        <v>0.02</v>
      </c>
      <c r="AS200" s="319">
        <f t="shared" si="929"/>
        <v>0.02</v>
      </c>
      <c r="AT200" s="319">
        <f t="shared" si="929"/>
        <v>0.02</v>
      </c>
      <c r="AU200" s="319">
        <f t="shared" ref="AU200:BL200" si="954">AU127</f>
        <v>0.02</v>
      </c>
      <c r="AV200" s="319">
        <f t="shared" si="954"/>
        <v>0.02</v>
      </c>
      <c r="AW200" s="319">
        <f t="shared" si="954"/>
        <v>0.02</v>
      </c>
      <c r="AX200" s="319">
        <f t="shared" si="954"/>
        <v>0.02</v>
      </c>
      <c r="AY200" s="319">
        <f t="shared" si="954"/>
        <v>0.02</v>
      </c>
      <c r="AZ200" s="319">
        <f t="shared" si="954"/>
        <v>0.02</v>
      </c>
      <c r="BA200" s="319">
        <f t="shared" si="954"/>
        <v>0.02</v>
      </c>
      <c r="BB200" s="319">
        <f t="shared" si="954"/>
        <v>0.02</v>
      </c>
      <c r="BC200" s="320">
        <f t="shared" si="954"/>
        <v>0.02</v>
      </c>
      <c r="BD200" s="320">
        <f t="shared" si="954"/>
        <v>0.02</v>
      </c>
      <c r="BE200" s="320">
        <f t="shared" si="954"/>
        <v>0.02</v>
      </c>
      <c r="BF200" s="320">
        <f t="shared" si="954"/>
        <v>0.02</v>
      </c>
      <c r="BG200" s="320">
        <f t="shared" si="954"/>
        <v>0.02</v>
      </c>
      <c r="BH200" s="320">
        <f t="shared" si="954"/>
        <v>0.02</v>
      </c>
      <c r="BI200" s="321">
        <f t="shared" si="954"/>
        <v>0.02</v>
      </c>
      <c r="BJ200" s="320">
        <f t="shared" si="954"/>
        <v>0.02</v>
      </c>
      <c r="BK200" s="320">
        <f t="shared" si="954"/>
        <v>0.02</v>
      </c>
      <c r="BL200" s="320">
        <f t="shared" si="954"/>
        <v>0.02</v>
      </c>
      <c r="BM200" s="322">
        <f t="shared" ref="BM200:CC200" si="955">BM127</f>
        <v>0.02</v>
      </c>
      <c r="BN200" s="322">
        <f t="shared" si="955"/>
        <v>0.02</v>
      </c>
      <c r="BO200" s="322">
        <f t="shared" si="955"/>
        <v>0.02</v>
      </c>
      <c r="BP200" s="322">
        <f t="shared" si="955"/>
        <v>0.02</v>
      </c>
      <c r="BQ200" s="322">
        <f t="shared" si="955"/>
        <v>0.02</v>
      </c>
      <c r="BR200" s="322">
        <f t="shared" si="955"/>
        <v>0.02</v>
      </c>
      <c r="BS200" s="322">
        <f t="shared" si="955"/>
        <v>0.02</v>
      </c>
      <c r="BT200" s="322">
        <f t="shared" si="955"/>
        <v>0.02</v>
      </c>
      <c r="BU200" s="322">
        <f t="shared" si="955"/>
        <v>0.02</v>
      </c>
      <c r="BV200" s="322">
        <f t="shared" si="955"/>
        <v>0.02</v>
      </c>
      <c r="BW200" s="322">
        <f t="shared" si="955"/>
        <v>0.02</v>
      </c>
      <c r="BX200" s="322">
        <f t="shared" si="955"/>
        <v>0.02</v>
      </c>
      <c r="BY200" s="322">
        <f t="shared" si="955"/>
        <v>0.02</v>
      </c>
      <c r="BZ200" s="322">
        <f t="shared" si="955"/>
        <v>0.02</v>
      </c>
      <c r="CA200" s="322">
        <f t="shared" si="955"/>
        <v>0.02</v>
      </c>
      <c r="CB200" s="322">
        <f t="shared" si="955"/>
        <v>0.02</v>
      </c>
      <c r="CC200" s="322">
        <f t="shared" si="955"/>
        <v>0.02</v>
      </c>
      <c r="CD200" s="364"/>
    </row>
    <row r="201" spans="28:82">
      <c r="AB201" s="123" t="str">
        <f ca="1">IF(C3="geen",IF(Invoer!AA19&lt;&gt;0,TRUE,FALSE),"")</f>
        <v/>
      </c>
      <c r="AC201" s="122" t="str">
        <f ca="1">CONCATENATE(AG202,"Vul de referentie van de verzekeraar in.")</f>
        <v>Vul de referentie van de verzekeraar in.</v>
      </c>
      <c r="AD201" s="122"/>
      <c r="AE201" s="122"/>
      <c r="AF201" s="122"/>
      <c r="AG201" s="342">
        <f ca="1">SUM(AG185:AG200)</f>
        <v>0</v>
      </c>
      <c r="AK201" s="171"/>
      <c r="AL201" s="122"/>
      <c r="AM201" s="122"/>
      <c r="AN201" s="122"/>
      <c r="AO201" s="293"/>
      <c r="AP201" s="148"/>
      <c r="AQ201" s="148"/>
      <c r="AR201" s="148"/>
      <c r="BC201" s="121"/>
      <c r="BD201" s="121"/>
      <c r="BG201" s="121"/>
      <c r="BH201" s="121"/>
      <c r="BI201" s="294"/>
      <c r="BJ201" s="121"/>
      <c r="BK201" s="121"/>
      <c r="BL201" s="121"/>
      <c r="BM201" s="295"/>
      <c r="BN201" s="295"/>
      <c r="BO201" s="295"/>
      <c r="BP201" s="295"/>
      <c r="BQ201" s="295"/>
      <c r="BR201" s="295"/>
      <c r="BS201" s="295"/>
      <c r="BT201" s="295"/>
      <c r="BU201" s="295"/>
      <c r="BV201" s="295"/>
      <c r="BW201" s="295"/>
      <c r="BX201" s="295"/>
      <c r="BY201" s="295"/>
      <c r="BZ201" s="295"/>
      <c r="CA201" s="295"/>
      <c r="CB201" s="295"/>
      <c r="CC201" s="295"/>
      <c r="CD201" s="364"/>
    </row>
    <row r="202" spans="28:82">
      <c r="AB202" s="123" t="str">
        <f ca="1">IF(C3="geen",IF(AG112=FALSE,IF(AA14="WAJONG",AG112,TRUE),TRUE),"")</f>
        <v/>
      </c>
      <c r="AC202" s="122" t="s">
        <v>446</v>
      </c>
      <c r="AD202" s="122"/>
      <c r="AE202" s="122"/>
      <c r="AF202" s="122"/>
      <c r="AG202" s="342" t="str">
        <f ca="1">IF(AG201&gt;1,"o.a.: ","")</f>
        <v/>
      </c>
      <c r="AK202" s="171"/>
      <c r="AL202" s="122"/>
      <c r="AM202" s="122"/>
      <c r="AN202" s="122">
        <v>2001</v>
      </c>
      <c r="AO202" s="329">
        <f t="shared" ref="AO202:BL202" si="956">AN202+1</f>
        <v>2002</v>
      </c>
      <c r="AP202" s="148">
        <f t="shared" si="956"/>
        <v>2003</v>
      </c>
      <c r="AQ202" s="148">
        <f t="shared" si="956"/>
        <v>2004</v>
      </c>
      <c r="AR202" s="148">
        <f t="shared" si="956"/>
        <v>2005</v>
      </c>
      <c r="AS202" s="3">
        <f t="shared" si="956"/>
        <v>2006</v>
      </c>
      <c r="AT202" s="3">
        <f t="shared" si="956"/>
        <v>2007</v>
      </c>
      <c r="AU202" s="3">
        <f t="shared" si="956"/>
        <v>2008</v>
      </c>
      <c r="AV202" s="3">
        <f t="shared" si="956"/>
        <v>2009</v>
      </c>
      <c r="AW202" s="3">
        <f t="shared" si="956"/>
        <v>2010</v>
      </c>
      <c r="AX202" s="3">
        <f t="shared" si="956"/>
        <v>2011</v>
      </c>
      <c r="AY202" s="3">
        <f t="shared" si="956"/>
        <v>2012</v>
      </c>
      <c r="AZ202" s="3">
        <f t="shared" si="956"/>
        <v>2013</v>
      </c>
      <c r="BA202" s="3">
        <f t="shared" si="956"/>
        <v>2014</v>
      </c>
      <c r="BB202" s="3">
        <f t="shared" si="956"/>
        <v>2015</v>
      </c>
      <c r="BC202" s="121">
        <f t="shared" si="956"/>
        <v>2016</v>
      </c>
      <c r="BD202" s="121">
        <f t="shared" si="956"/>
        <v>2017</v>
      </c>
      <c r="BE202" s="121">
        <f t="shared" si="956"/>
        <v>2018</v>
      </c>
      <c r="BF202" s="121">
        <f t="shared" si="956"/>
        <v>2019</v>
      </c>
      <c r="BG202" s="121">
        <f t="shared" si="956"/>
        <v>2020</v>
      </c>
      <c r="BH202" s="121">
        <f t="shared" si="956"/>
        <v>2021</v>
      </c>
      <c r="BI202" s="294">
        <f t="shared" si="956"/>
        <v>2022</v>
      </c>
      <c r="BJ202" s="121">
        <f t="shared" si="956"/>
        <v>2023</v>
      </c>
      <c r="BK202" s="121">
        <f t="shared" si="956"/>
        <v>2024</v>
      </c>
      <c r="BL202" s="121">
        <f t="shared" si="956"/>
        <v>2025</v>
      </c>
      <c r="BM202" s="295">
        <f t="shared" ref="BM202" si="957">BL202+1</f>
        <v>2026</v>
      </c>
      <c r="BN202" s="295">
        <f t="shared" ref="BN202" si="958">BM202+1</f>
        <v>2027</v>
      </c>
      <c r="BO202" s="295">
        <f t="shared" ref="BO202" si="959">BN202+1</f>
        <v>2028</v>
      </c>
      <c r="BP202" s="295">
        <f t="shared" ref="BP202" si="960">BO202+1</f>
        <v>2029</v>
      </c>
      <c r="BQ202" s="295">
        <f t="shared" ref="BQ202" si="961">BP202+1</f>
        <v>2030</v>
      </c>
      <c r="BR202" s="295">
        <f t="shared" ref="BR202" si="962">BQ202+1</f>
        <v>2031</v>
      </c>
      <c r="BS202" s="295">
        <f t="shared" ref="BS202" si="963">BR202+1</f>
        <v>2032</v>
      </c>
      <c r="BT202" s="295">
        <f t="shared" ref="BT202" si="964">BS202+1</f>
        <v>2033</v>
      </c>
      <c r="BU202" s="295">
        <f t="shared" ref="BU202" si="965">BT202+1</f>
        <v>2034</v>
      </c>
      <c r="BV202" s="295">
        <f t="shared" ref="BV202" si="966">BU202+1</f>
        <v>2035</v>
      </c>
      <c r="BW202" s="295">
        <f t="shared" ref="BW202" si="967">BV202+1</f>
        <v>2036</v>
      </c>
      <c r="BX202" s="295">
        <f t="shared" ref="BX202" si="968">BW202+1</f>
        <v>2037</v>
      </c>
      <c r="BY202" s="295">
        <f t="shared" ref="BY202" si="969">BX202+1</f>
        <v>2038</v>
      </c>
      <c r="BZ202" s="295">
        <f t="shared" ref="BZ202" si="970">BY202+1</f>
        <v>2039</v>
      </c>
      <c r="CA202" s="295">
        <f t="shared" ref="CA202" si="971">BZ202+1</f>
        <v>2040</v>
      </c>
      <c r="CB202" s="295">
        <f t="shared" ref="CB202" si="972">CA202+1</f>
        <v>2041</v>
      </c>
      <c r="CC202" s="295">
        <f t="shared" ref="CC202" si="973">CB202+1</f>
        <v>2042</v>
      </c>
      <c r="CD202" s="364"/>
    </row>
    <row r="203" spans="28:82">
      <c r="AB203" s="187" t="str">
        <f ca="1">IF(C3="geen",IF(DAY(Invoer!AA11)=1,TRUE,FALSE),"")</f>
        <v/>
      </c>
      <c r="AC203" s="122" t="str">
        <f ca="1">CONCATENATE(AG202,"De eerste maand is volledig meegerekend en mag niet dubbel gevorderd zijn")</f>
        <v>De eerste maand is volledig meegerekend en mag niet dubbel gevorderd zijn</v>
      </c>
      <c r="AD203" s="122"/>
      <c r="AE203" s="122"/>
      <c r="AF203" s="122"/>
      <c r="AG203" s="342"/>
      <c r="AK203" s="171"/>
      <c r="AL203" s="122"/>
      <c r="AM203" s="122"/>
      <c r="AN203" s="122" t="s">
        <v>722</v>
      </c>
      <c r="AO203" s="293" t="s">
        <v>722</v>
      </c>
      <c r="AP203" s="148" t="s">
        <v>722</v>
      </c>
      <c r="AQ203" s="148" t="s">
        <v>722</v>
      </c>
      <c r="AR203" s="148" t="s">
        <v>722</v>
      </c>
      <c r="AS203" s="3" t="s">
        <v>722</v>
      </c>
      <c r="AT203" s="3" t="s">
        <v>722</v>
      </c>
      <c r="AU203" s="3" t="s">
        <v>722</v>
      </c>
      <c r="AV203" s="3" t="s">
        <v>722</v>
      </c>
      <c r="AW203" s="3" t="s">
        <v>722</v>
      </c>
      <c r="AX203" s="3" t="s">
        <v>722</v>
      </c>
      <c r="AY203" s="3" t="s">
        <v>722</v>
      </c>
      <c r="AZ203" s="3" t="s">
        <v>722</v>
      </c>
      <c r="BA203" s="3" t="s">
        <v>722</v>
      </c>
      <c r="BB203" s="3" t="s">
        <v>722</v>
      </c>
      <c r="BC203" s="121" t="s">
        <v>722</v>
      </c>
      <c r="BD203" s="121" t="s">
        <v>722</v>
      </c>
      <c r="BE203" s="121" t="s">
        <v>722</v>
      </c>
      <c r="BF203" s="121" t="s">
        <v>722</v>
      </c>
      <c r="BG203" s="121" t="s">
        <v>722</v>
      </c>
      <c r="BH203" s="121" t="s">
        <v>722</v>
      </c>
      <c r="BI203" s="294" t="s">
        <v>722</v>
      </c>
      <c r="BJ203" s="121" t="s">
        <v>722</v>
      </c>
      <c r="BK203" s="121" t="s">
        <v>722</v>
      </c>
      <c r="BL203" s="121" t="s">
        <v>722</v>
      </c>
      <c r="BM203" s="295" t="s">
        <v>722</v>
      </c>
      <c r="BN203" s="295" t="s">
        <v>722</v>
      </c>
      <c r="BO203" s="295" t="s">
        <v>722</v>
      </c>
      <c r="BP203" s="295" t="s">
        <v>722</v>
      </c>
      <c r="BQ203" s="295" t="s">
        <v>722</v>
      </c>
      <c r="BR203" s="295" t="s">
        <v>722</v>
      </c>
      <c r="BS203" s="295" t="s">
        <v>722</v>
      </c>
      <c r="BT203" s="295" t="s">
        <v>722</v>
      </c>
      <c r="BU203" s="295" t="s">
        <v>722</v>
      </c>
      <c r="BV203" s="295" t="s">
        <v>722</v>
      </c>
      <c r="BW203" s="295" t="s">
        <v>722</v>
      </c>
      <c r="BX203" s="295" t="s">
        <v>722</v>
      </c>
      <c r="BY203" s="295" t="s">
        <v>722</v>
      </c>
      <c r="BZ203" s="295" t="s">
        <v>722</v>
      </c>
      <c r="CA203" s="295" t="s">
        <v>722</v>
      </c>
      <c r="CB203" s="295" t="s">
        <v>722</v>
      </c>
      <c r="CC203" s="295" t="s">
        <v>722</v>
      </c>
      <c r="CD203" s="364"/>
    </row>
    <row r="204" spans="28:82">
      <c r="AK204" s="171" t="s">
        <v>715</v>
      </c>
      <c r="AL204" s="122"/>
      <c r="AM204" s="122"/>
      <c r="AN204" s="300">
        <f>AN131</f>
        <v>2.6651231066002534E-2</v>
      </c>
      <c r="AO204" s="300">
        <f t="shared" ref="AO204:AT204" si="974">AO131</f>
        <v>3.7659730819599391E-2</v>
      </c>
      <c r="AP204" s="300">
        <f t="shared" si="974"/>
        <v>4.1433788213758316E-2</v>
      </c>
      <c r="AQ204" s="299">
        <f t="shared" si="974"/>
        <v>4.1022225148983571E-2</v>
      </c>
      <c r="AR204" s="299">
        <f t="shared" si="974"/>
        <v>3.2974624821844323E-2</v>
      </c>
      <c r="AS204" s="300">
        <f t="shared" si="974"/>
        <v>1.741105519772157E-2</v>
      </c>
      <c r="AT204" s="300">
        <f t="shared" si="974"/>
        <v>1.0559160160651171E-2</v>
      </c>
      <c r="AU204" s="300">
        <f t="shared" ref="AU204:BL204" si="975">AU131</f>
        <v>1.0162187059377326E-2</v>
      </c>
      <c r="AV204" s="300">
        <f t="shared" si="975"/>
        <v>1.7668932912550117E-2</v>
      </c>
      <c r="AW204" s="300">
        <f t="shared" si="975"/>
        <v>2.5444356029305171E-2</v>
      </c>
      <c r="AX204" s="300">
        <f t="shared" si="975"/>
        <v>2.4641313377188334E-2</v>
      </c>
      <c r="AY204" s="300">
        <f t="shared" si="975"/>
        <v>2.1741447391596669E-2</v>
      </c>
      <c r="AZ204" s="300">
        <f t="shared" si="975"/>
        <v>2.5437233887533495E-2</v>
      </c>
      <c r="BA204" s="300">
        <f t="shared" si="975"/>
        <v>1.3861492515345297E-2</v>
      </c>
      <c r="BB204" s="300">
        <f t="shared" si="975"/>
        <v>1.3694652802078267E-2</v>
      </c>
      <c r="BC204" s="301">
        <f t="shared" si="975"/>
        <v>1.2383656557784395E-2</v>
      </c>
      <c r="BD204" s="301">
        <f t="shared" si="975"/>
        <v>1.3646416148230811E-2</v>
      </c>
      <c r="BE204" s="301">
        <f t="shared" si="975"/>
        <v>1.451037729467175E-2</v>
      </c>
      <c r="BF204" s="301">
        <f t="shared" si="975"/>
        <v>1.6186984318659059E-2</v>
      </c>
      <c r="BG204" s="301">
        <f t="shared" si="975"/>
        <v>2.056297127094453E-2</v>
      </c>
      <c r="BH204" s="301">
        <f t="shared" si="975"/>
        <v>2.2436713595748392E-2</v>
      </c>
      <c r="BI204" s="302">
        <f t="shared" si="975"/>
        <v>2.1004539684301715E-2</v>
      </c>
      <c r="BJ204" s="301">
        <f t="shared" si="975"/>
        <v>2.4462787806639907E-2</v>
      </c>
      <c r="BK204" s="301">
        <f t="shared" si="975"/>
        <v>5.0900385505608714E-2</v>
      </c>
      <c r="BL204" s="301">
        <f t="shared" si="975"/>
        <v>6.2614622044458779E-2</v>
      </c>
      <c r="BM204" s="303">
        <f t="shared" ref="BM204:CC204" si="976">BM131</f>
        <v>6.2614622044458779E-2</v>
      </c>
      <c r="BN204" s="303">
        <f t="shared" si="976"/>
        <v>6.2614622044458779E-2</v>
      </c>
      <c r="BO204" s="303">
        <f t="shared" si="976"/>
        <v>6.2614622044458779E-2</v>
      </c>
      <c r="BP204" s="303">
        <f t="shared" si="976"/>
        <v>6.2614622044458779E-2</v>
      </c>
      <c r="BQ204" s="303">
        <f t="shared" si="976"/>
        <v>6.2614622044458779E-2</v>
      </c>
      <c r="BR204" s="303">
        <f t="shared" si="976"/>
        <v>6.2614622044458779E-2</v>
      </c>
      <c r="BS204" s="303">
        <f t="shared" si="976"/>
        <v>6.2614622044458779E-2</v>
      </c>
      <c r="BT204" s="303">
        <f t="shared" si="976"/>
        <v>6.2614622044458779E-2</v>
      </c>
      <c r="BU204" s="303">
        <f t="shared" si="976"/>
        <v>6.2614622044458779E-2</v>
      </c>
      <c r="BV204" s="303">
        <f t="shared" si="976"/>
        <v>6.2614622044458779E-2</v>
      </c>
      <c r="BW204" s="303">
        <f t="shared" si="976"/>
        <v>6.2614622044458779E-2</v>
      </c>
      <c r="BX204" s="303">
        <f t="shared" si="976"/>
        <v>6.2614622044458779E-2</v>
      </c>
      <c r="BY204" s="303">
        <f t="shared" si="976"/>
        <v>6.2614622044458779E-2</v>
      </c>
      <c r="BZ204" s="303">
        <f t="shared" si="976"/>
        <v>6.2614622044458779E-2</v>
      </c>
      <c r="CA204" s="303">
        <f t="shared" si="976"/>
        <v>6.2614622044458779E-2</v>
      </c>
      <c r="CB204" s="303">
        <f t="shared" si="976"/>
        <v>6.2614622044458779E-2</v>
      </c>
      <c r="CC204" s="303">
        <f t="shared" si="976"/>
        <v>6.2614622044458779E-2</v>
      </c>
      <c r="CD204" s="364"/>
    </row>
    <row r="205" spans="28:82">
      <c r="AB205" s="123" t="b">
        <v>0</v>
      </c>
      <c r="AC205" s="122"/>
      <c r="AD205" s="122"/>
      <c r="AE205" s="122"/>
      <c r="AF205" s="122"/>
      <c r="AG205" s="342"/>
      <c r="AK205" s="171" t="s">
        <v>716</v>
      </c>
      <c r="AL205" s="122"/>
      <c r="AM205" s="122"/>
      <c r="AN205" s="309">
        <f t="shared" ref="AN205:AT209" si="977">AN132</f>
        <v>5.4500009839908214E-2</v>
      </c>
      <c r="AO205" s="309">
        <f t="shared" si="977"/>
        <v>4.7799991598603153E-2</v>
      </c>
      <c r="AP205" s="309">
        <f t="shared" si="977"/>
        <v>4.6599997461220122E-2</v>
      </c>
      <c r="AQ205" s="308">
        <f t="shared" si="977"/>
        <v>4.5000007490993976E-2</v>
      </c>
      <c r="AR205" s="308">
        <f t="shared" si="977"/>
        <v>3.9300011835601056E-2</v>
      </c>
      <c r="AS205" s="309">
        <f t="shared" si="977"/>
        <v>3.6156695917221038E-2</v>
      </c>
      <c r="AT205" s="309">
        <f t="shared" si="977"/>
        <v>3.8235620751875921E-2</v>
      </c>
      <c r="AU205" s="309">
        <f t="shared" ref="AU205:BL205" si="978">AU132</f>
        <v>4.410003903757409E-2</v>
      </c>
      <c r="AV205" s="309">
        <f t="shared" si="978"/>
        <v>4.2200028760331243E-2</v>
      </c>
      <c r="AW205" s="309">
        <f t="shared" si="978"/>
        <v>3.8900033450578686E-2</v>
      </c>
      <c r="AX205" s="309">
        <f t="shared" si="978"/>
        <v>3.1000007537453245E-2</v>
      </c>
      <c r="AY205" s="309">
        <f t="shared" si="978"/>
        <v>2.7100009653499013E-2</v>
      </c>
      <c r="AZ205" s="309">
        <f t="shared" si="978"/>
        <v>2.2300050192195053E-2</v>
      </c>
      <c r="BA205" s="309">
        <f t="shared" si="978"/>
        <v>2.5299957325744638E-2</v>
      </c>
      <c r="BB205" s="309">
        <f t="shared" si="978"/>
        <v>1.5399960174683036E-2</v>
      </c>
      <c r="BC205" s="310">
        <f t="shared" si="978"/>
        <v>1.1100034333807018E-2</v>
      </c>
      <c r="BD205" s="310">
        <f t="shared" si="978"/>
        <v>7.1000003200292205E-3</v>
      </c>
      <c r="BE205" s="310">
        <f t="shared" si="978"/>
        <v>9.1000155016305317E-3</v>
      </c>
      <c r="BF205" s="310">
        <f t="shared" si="978"/>
        <v>8.6000335029261521E-3</v>
      </c>
      <c r="BG205" s="310">
        <f t="shared" si="978"/>
        <v>1.0400554570129117E-3</v>
      </c>
      <c r="BH205" s="310">
        <f t="shared" si="978"/>
        <v>-2.1600186074329786E-3</v>
      </c>
      <c r="BI205" s="311">
        <f t="shared" si="978"/>
        <v>8.7995469739587939E-4</v>
      </c>
      <c r="BJ205" s="310">
        <f t="shared" si="978"/>
        <v>2.3329968858514682E-2</v>
      </c>
      <c r="BK205" s="310">
        <f t="shared" si="978"/>
        <v>3.0590005328907655E-2</v>
      </c>
      <c r="BL205" s="310">
        <f t="shared" si="978"/>
        <v>2.6869942060977925E-2</v>
      </c>
      <c r="BM205" s="312">
        <f t="shared" ref="BM205:CC205" si="979">BM132</f>
        <v>2.6869942060977925E-2</v>
      </c>
      <c r="BN205" s="312">
        <f t="shared" si="979"/>
        <v>2.6869942060977925E-2</v>
      </c>
      <c r="BO205" s="312">
        <f t="shared" si="979"/>
        <v>2.6869942060977925E-2</v>
      </c>
      <c r="BP205" s="312">
        <f t="shared" si="979"/>
        <v>2.6869942060977925E-2</v>
      </c>
      <c r="BQ205" s="312">
        <f t="shared" si="979"/>
        <v>2.6869942060977925E-2</v>
      </c>
      <c r="BR205" s="312">
        <f t="shared" si="979"/>
        <v>2.6869942060977925E-2</v>
      </c>
      <c r="BS205" s="312">
        <f t="shared" si="979"/>
        <v>2.6869942060977925E-2</v>
      </c>
      <c r="BT205" s="312">
        <f t="shared" si="979"/>
        <v>2.6869942060977925E-2</v>
      </c>
      <c r="BU205" s="312">
        <f t="shared" si="979"/>
        <v>2.6869942060977925E-2</v>
      </c>
      <c r="BV205" s="312">
        <f t="shared" si="979"/>
        <v>2.6869942060977925E-2</v>
      </c>
      <c r="BW205" s="312">
        <f t="shared" si="979"/>
        <v>2.6869942060977925E-2</v>
      </c>
      <c r="BX205" s="312">
        <f t="shared" si="979"/>
        <v>2.6869942060977925E-2</v>
      </c>
      <c r="BY205" s="312">
        <f t="shared" si="979"/>
        <v>2.6869942060977925E-2</v>
      </c>
      <c r="BZ205" s="312">
        <f t="shared" si="979"/>
        <v>2.6869942060977925E-2</v>
      </c>
      <c r="CA205" s="312">
        <f t="shared" si="979"/>
        <v>2.6869942060977925E-2</v>
      </c>
      <c r="CB205" s="312">
        <f t="shared" si="979"/>
        <v>2.6869942060977925E-2</v>
      </c>
      <c r="CC205" s="312">
        <f t="shared" si="979"/>
        <v>2.6869942060977925E-2</v>
      </c>
      <c r="CD205" s="364"/>
    </row>
    <row r="206" spans="28:82">
      <c r="AB206" s="123"/>
      <c r="AD206" s="122"/>
      <c r="AE206" s="122"/>
      <c r="AF206" s="122"/>
      <c r="AG206" s="342"/>
      <c r="AK206" s="171" t="s">
        <v>717</v>
      </c>
      <c r="AL206" s="122"/>
      <c r="AM206" s="122"/>
      <c r="AN206" s="309">
        <f t="shared" si="977"/>
        <v>0.36899999999999999</v>
      </c>
      <c r="AO206" s="309">
        <f t="shared" si="977"/>
        <v>0.36899999999999999</v>
      </c>
      <c r="AP206" s="309">
        <f t="shared" si="977"/>
        <v>0.36899999999999999</v>
      </c>
      <c r="AQ206" s="308">
        <f t="shared" si="977"/>
        <v>0.36899999999999999</v>
      </c>
      <c r="AR206" s="308">
        <f t="shared" si="977"/>
        <v>0.36899999999999999</v>
      </c>
      <c r="AS206" s="309">
        <f t="shared" si="977"/>
        <v>0.36899999999999999</v>
      </c>
      <c r="AT206" s="309">
        <f t="shared" si="977"/>
        <v>0.26300000000000001</v>
      </c>
      <c r="AU206" s="309">
        <f t="shared" ref="AU206:BL206" si="980">AU133</f>
        <v>0.26300000000000001</v>
      </c>
      <c r="AV206" s="309">
        <f t="shared" si="980"/>
        <v>0.26300000000000001</v>
      </c>
      <c r="AW206" s="309">
        <f t="shared" si="980"/>
        <v>0.26300000000000001</v>
      </c>
      <c r="AX206" s="309">
        <f t="shared" si="980"/>
        <v>0.26300000000000001</v>
      </c>
      <c r="AY206" s="309">
        <f t="shared" si="980"/>
        <v>0.26300000000000001</v>
      </c>
      <c r="AZ206" s="309">
        <f t="shared" si="980"/>
        <v>0.26300000000000001</v>
      </c>
      <c r="BA206" s="309">
        <f t="shared" si="980"/>
        <v>0.26300000000000001</v>
      </c>
      <c r="BB206" s="309">
        <f t="shared" si="980"/>
        <v>0.26300000000000001</v>
      </c>
      <c r="BC206" s="310">
        <f t="shared" si="980"/>
        <v>0.26300000000000001</v>
      </c>
      <c r="BD206" s="310">
        <f t="shared" si="980"/>
        <v>0.26300000000000001</v>
      </c>
      <c r="BE206" s="310">
        <f t="shared" si="980"/>
        <v>0.26300000000000001</v>
      </c>
      <c r="BF206" s="310">
        <f t="shared" si="980"/>
        <v>0.26300000000000001</v>
      </c>
      <c r="BG206" s="310">
        <f t="shared" si="980"/>
        <v>0.26300000000000001</v>
      </c>
      <c r="BH206" s="310">
        <f t="shared" si="980"/>
        <v>0.26300000000000001</v>
      </c>
      <c r="BI206" s="311">
        <f t="shared" si="980"/>
        <v>0.26300000000000001</v>
      </c>
      <c r="BJ206" s="310">
        <f t="shared" si="980"/>
        <v>0.26300000000000001</v>
      </c>
      <c r="BK206" s="310">
        <f t="shared" si="980"/>
        <v>0.26300000000000001</v>
      </c>
      <c r="BL206" s="310">
        <f t="shared" si="980"/>
        <v>0.26300000000000001</v>
      </c>
      <c r="BM206" s="312">
        <f t="shared" ref="BM206:CC206" si="981">BM133</f>
        <v>0.26300000000000001</v>
      </c>
      <c r="BN206" s="312">
        <f t="shared" si="981"/>
        <v>0.26300000000000001</v>
      </c>
      <c r="BO206" s="312">
        <f t="shared" si="981"/>
        <v>0.26300000000000001</v>
      </c>
      <c r="BP206" s="312">
        <f t="shared" si="981"/>
        <v>0.26300000000000001</v>
      </c>
      <c r="BQ206" s="312">
        <f t="shared" si="981"/>
        <v>0.26300000000000001</v>
      </c>
      <c r="BR206" s="312">
        <f t="shared" si="981"/>
        <v>0.26300000000000001</v>
      </c>
      <c r="BS206" s="312">
        <f t="shared" si="981"/>
        <v>0.26300000000000001</v>
      </c>
      <c r="BT206" s="312">
        <f t="shared" si="981"/>
        <v>0.26300000000000001</v>
      </c>
      <c r="BU206" s="312">
        <f t="shared" si="981"/>
        <v>0.26300000000000001</v>
      </c>
      <c r="BV206" s="312">
        <f t="shared" si="981"/>
        <v>0.26300000000000001</v>
      </c>
      <c r="BW206" s="312">
        <f t="shared" si="981"/>
        <v>0.26300000000000001</v>
      </c>
      <c r="BX206" s="312">
        <f t="shared" si="981"/>
        <v>0.26300000000000001</v>
      </c>
      <c r="BY206" s="312">
        <f t="shared" si="981"/>
        <v>0.26300000000000001</v>
      </c>
      <c r="BZ206" s="312">
        <f t="shared" si="981"/>
        <v>0.26300000000000001</v>
      </c>
      <c r="CA206" s="312">
        <f t="shared" si="981"/>
        <v>0.26300000000000001</v>
      </c>
      <c r="CB206" s="312">
        <f t="shared" si="981"/>
        <v>0.26300000000000001</v>
      </c>
      <c r="CC206" s="312">
        <f t="shared" si="981"/>
        <v>0.26300000000000001</v>
      </c>
      <c r="CD206" s="364"/>
    </row>
    <row r="207" spans="28:82" ht="15.6">
      <c r="AB207" s="123"/>
      <c r="AD207" s="122"/>
      <c r="AE207" s="122"/>
      <c r="AF207" s="122"/>
      <c r="AG207" s="342"/>
      <c r="AK207" s="171" t="s">
        <v>718</v>
      </c>
      <c r="AL207" s="122"/>
      <c r="AM207" s="122"/>
      <c r="AN207" s="309">
        <f t="shared" si="977"/>
        <v>0</v>
      </c>
      <c r="AO207" s="309">
        <f t="shared" si="977"/>
        <v>0</v>
      </c>
      <c r="AP207" s="309">
        <f t="shared" si="977"/>
        <v>0</v>
      </c>
      <c r="AQ207" s="308">
        <f t="shared" si="977"/>
        <v>0</v>
      </c>
      <c r="AR207" s="308">
        <f t="shared" si="977"/>
        <v>0</v>
      </c>
      <c r="AS207" s="309">
        <f t="shared" si="977"/>
        <v>0</v>
      </c>
      <c r="AT207" s="309">
        <f t="shared" si="977"/>
        <v>0</v>
      </c>
      <c r="AU207" s="309">
        <f t="shared" ref="AU207:BL207" si="982">AU134</f>
        <v>0</v>
      </c>
      <c r="AV207" s="309">
        <f t="shared" si="982"/>
        <v>0</v>
      </c>
      <c r="AW207" s="309">
        <f t="shared" si="982"/>
        <v>0</v>
      </c>
      <c r="AX207" s="309">
        <f t="shared" si="982"/>
        <v>0</v>
      </c>
      <c r="AY207" s="309">
        <f t="shared" si="982"/>
        <v>0</v>
      </c>
      <c r="AZ207" s="309">
        <f t="shared" si="982"/>
        <v>0</v>
      </c>
      <c r="BA207" s="309">
        <f t="shared" si="982"/>
        <v>0</v>
      </c>
      <c r="BB207" s="309">
        <f t="shared" si="982"/>
        <v>0</v>
      </c>
      <c r="BC207" s="310">
        <f t="shared" si="982"/>
        <v>0</v>
      </c>
      <c r="BD207" s="310">
        <f t="shared" si="982"/>
        <v>0</v>
      </c>
      <c r="BE207" s="310">
        <f t="shared" si="982"/>
        <v>0</v>
      </c>
      <c r="BF207" s="310">
        <f t="shared" si="982"/>
        <v>0</v>
      </c>
      <c r="BG207" s="310">
        <f t="shared" si="982"/>
        <v>0</v>
      </c>
      <c r="BH207" s="310">
        <f t="shared" si="982"/>
        <v>0</v>
      </c>
      <c r="BI207" s="311">
        <f t="shared" si="982"/>
        <v>0</v>
      </c>
      <c r="BJ207" s="310">
        <f t="shared" si="982"/>
        <v>0</v>
      </c>
      <c r="BK207" s="310">
        <f t="shared" si="982"/>
        <v>0</v>
      </c>
      <c r="BL207" s="310">
        <f t="shared" si="982"/>
        <v>0</v>
      </c>
      <c r="BM207" s="312">
        <f t="shared" ref="BM207:CC207" si="983">BM134</f>
        <v>0</v>
      </c>
      <c r="BN207" s="312">
        <f t="shared" si="983"/>
        <v>0</v>
      </c>
      <c r="BO207" s="312">
        <f t="shared" si="983"/>
        <v>0</v>
      </c>
      <c r="BP207" s="312">
        <f t="shared" si="983"/>
        <v>0</v>
      </c>
      <c r="BQ207" s="312">
        <f t="shared" si="983"/>
        <v>0</v>
      </c>
      <c r="BR207" s="312">
        <f t="shared" si="983"/>
        <v>0</v>
      </c>
      <c r="BS207" s="312">
        <f t="shared" si="983"/>
        <v>0</v>
      </c>
      <c r="BT207" s="312">
        <f t="shared" si="983"/>
        <v>0</v>
      </c>
      <c r="BU207" s="312">
        <f t="shared" si="983"/>
        <v>0</v>
      </c>
      <c r="BV207" s="312">
        <f t="shared" si="983"/>
        <v>0</v>
      </c>
      <c r="BW207" s="312">
        <f t="shared" si="983"/>
        <v>0</v>
      </c>
      <c r="BX207" s="312">
        <f t="shared" si="983"/>
        <v>0</v>
      </c>
      <c r="BY207" s="312">
        <f t="shared" si="983"/>
        <v>0</v>
      </c>
      <c r="BZ207" s="312">
        <f t="shared" si="983"/>
        <v>0</v>
      </c>
      <c r="CA207" s="312">
        <f t="shared" si="983"/>
        <v>0</v>
      </c>
      <c r="CB207" s="312">
        <f t="shared" si="983"/>
        <v>0</v>
      </c>
      <c r="CC207" s="312">
        <f t="shared" si="983"/>
        <v>0</v>
      </c>
      <c r="CD207" s="364"/>
    </row>
    <row r="208" spans="28:82">
      <c r="AB208" s="123" t="s">
        <v>23</v>
      </c>
      <c r="AD208" s="122"/>
      <c r="AE208" s="122"/>
      <c r="AF208" s="122"/>
      <c r="AG208" s="342"/>
      <c r="AK208" s="171" t="s">
        <v>719</v>
      </c>
      <c r="AL208" s="122"/>
      <c r="AM208" s="122"/>
      <c r="AN208" s="309">
        <f t="shared" si="977"/>
        <v>0.21</v>
      </c>
      <c r="AO208" s="309">
        <f t="shared" si="977"/>
        <v>0.21</v>
      </c>
      <c r="AP208" s="309">
        <f t="shared" si="977"/>
        <v>0.21</v>
      </c>
      <c r="AQ208" s="308">
        <f t="shared" si="977"/>
        <v>0.21</v>
      </c>
      <c r="AR208" s="308">
        <f t="shared" si="977"/>
        <v>0.21</v>
      </c>
      <c r="AS208" s="309">
        <f t="shared" si="977"/>
        <v>0.21</v>
      </c>
      <c r="AT208" s="309">
        <f t="shared" si="977"/>
        <v>0.17</v>
      </c>
      <c r="AU208" s="309">
        <f>AU190</f>
        <v>0.22</v>
      </c>
      <c r="AV208" s="309">
        <f>AU208</f>
        <v>0.22</v>
      </c>
      <c r="AW208" s="309">
        <f t="shared" ref="AW208:BL208" si="984">AV208</f>
        <v>0.22</v>
      </c>
      <c r="AX208" s="309">
        <f t="shared" si="984"/>
        <v>0.22</v>
      </c>
      <c r="AY208" s="309">
        <f t="shared" si="984"/>
        <v>0.22</v>
      </c>
      <c r="AZ208" s="309">
        <f t="shared" si="984"/>
        <v>0.22</v>
      </c>
      <c r="BA208" s="309">
        <f t="shared" si="984"/>
        <v>0.22</v>
      </c>
      <c r="BB208" s="309">
        <f t="shared" si="984"/>
        <v>0.22</v>
      </c>
      <c r="BC208" s="310">
        <f t="shared" si="984"/>
        <v>0.22</v>
      </c>
      <c r="BD208" s="310">
        <f t="shared" si="984"/>
        <v>0.22</v>
      </c>
      <c r="BE208" s="310">
        <f t="shared" si="984"/>
        <v>0.22</v>
      </c>
      <c r="BF208" s="310">
        <f t="shared" si="984"/>
        <v>0.22</v>
      </c>
      <c r="BG208" s="310">
        <f t="shared" si="984"/>
        <v>0.22</v>
      </c>
      <c r="BH208" s="310">
        <f t="shared" si="984"/>
        <v>0.22</v>
      </c>
      <c r="BI208" s="311">
        <f t="shared" si="984"/>
        <v>0.22</v>
      </c>
      <c r="BJ208" s="310">
        <f t="shared" si="984"/>
        <v>0.22</v>
      </c>
      <c r="BK208" s="310">
        <f t="shared" si="984"/>
        <v>0.22</v>
      </c>
      <c r="BL208" s="310">
        <f t="shared" si="984"/>
        <v>0.22</v>
      </c>
      <c r="BM208" s="312">
        <f t="shared" ref="BM208" si="985">BL208</f>
        <v>0.22</v>
      </c>
      <c r="BN208" s="312">
        <f t="shared" ref="BN208" si="986">BM208</f>
        <v>0.22</v>
      </c>
      <c r="BO208" s="312">
        <f t="shared" ref="BO208" si="987">BN208</f>
        <v>0.22</v>
      </c>
      <c r="BP208" s="312">
        <f t="shared" ref="BP208" si="988">BO208</f>
        <v>0.22</v>
      </c>
      <c r="BQ208" s="312">
        <f t="shared" ref="BQ208" si="989">BP208</f>
        <v>0.22</v>
      </c>
      <c r="BR208" s="312">
        <f t="shared" ref="BR208" si="990">BQ208</f>
        <v>0.22</v>
      </c>
      <c r="BS208" s="312">
        <f t="shared" ref="BS208" si="991">BR208</f>
        <v>0.22</v>
      </c>
      <c r="BT208" s="312">
        <f t="shared" ref="BT208" si="992">BS208</f>
        <v>0.22</v>
      </c>
      <c r="BU208" s="312">
        <f t="shared" ref="BU208" si="993">BT208</f>
        <v>0.22</v>
      </c>
      <c r="BV208" s="312">
        <f t="shared" ref="BV208" si="994">BU208</f>
        <v>0.22</v>
      </c>
      <c r="BW208" s="312">
        <f t="shared" ref="BW208" si="995">BV208</f>
        <v>0.22</v>
      </c>
      <c r="BX208" s="312">
        <f t="shared" ref="BX208" si="996">BW208</f>
        <v>0.22</v>
      </c>
      <c r="BY208" s="312">
        <f t="shared" ref="BY208" si="997">BX208</f>
        <v>0.22</v>
      </c>
      <c r="BZ208" s="312">
        <f t="shared" ref="BZ208" si="998">BY208</f>
        <v>0.22</v>
      </c>
      <c r="CA208" s="312">
        <f t="shared" ref="CA208" si="999">BZ208</f>
        <v>0.22</v>
      </c>
      <c r="CB208" s="312">
        <f t="shared" ref="CB208" si="1000">CA208</f>
        <v>0.22</v>
      </c>
      <c r="CC208" s="312">
        <f t="shared" ref="CC208" si="1001">CB208</f>
        <v>0.22</v>
      </c>
      <c r="CD208" s="364"/>
    </row>
    <row r="209" spans="28:82">
      <c r="AB209" s="123"/>
      <c r="AD209" s="122"/>
      <c r="AE209" s="122"/>
      <c r="AF209" s="122"/>
      <c r="AG209" s="342"/>
      <c r="AK209" s="171" t="s">
        <v>720</v>
      </c>
      <c r="AL209" s="122"/>
      <c r="AM209" s="122"/>
      <c r="AN209" s="319">
        <f t="shared" si="977"/>
        <v>0.02</v>
      </c>
      <c r="AO209" s="319">
        <f t="shared" si="977"/>
        <v>0.02</v>
      </c>
      <c r="AP209" s="319">
        <f t="shared" si="977"/>
        <v>0.02</v>
      </c>
      <c r="AQ209" s="318">
        <f t="shared" si="977"/>
        <v>0.02</v>
      </c>
      <c r="AR209" s="318">
        <f t="shared" si="977"/>
        <v>0.02</v>
      </c>
      <c r="AS209" s="319">
        <f t="shared" si="977"/>
        <v>0.02</v>
      </c>
      <c r="AT209" s="319">
        <f t="shared" si="977"/>
        <v>0.02</v>
      </c>
      <c r="AU209" s="319">
        <f t="shared" ref="AU209:BL209" si="1002">AU136</f>
        <v>0.02</v>
      </c>
      <c r="AV209" s="319">
        <f t="shared" si="1002"/>
        <v>0.02</v>
      </c>
      <c r="AW209" s="319">
        <f t="shared" si="1002"/>
        <v>0.02</v>
      </c>
      <c r="AX209" s="319">
        <f t="shared" si="1002"/>
        <v>0.02</v>
      </c>
      <c r="AY209" s="319">
        <f t="shared" si="1002"/>
        <v>0.02</v>
      </c>
      <c r="AZ209" s="319">
        <f t="shared" si="1002"/>
        <v>0.02</v>
      </c>
      <c r="BA209" s="319">
        <f t="shared" si="1002"/>
        <v>0.02</v>
      </c>
      <c r="BB209" s="319">
        <f t="shared" si="1002"/>
        <v>0.02</v>
      </c>
      <c r="BC209" s="320">
        <f t="shared" si="1002"/>
        <v>0.02</v>
      </c>
      <c r="BD209" s="320">
        <f t="shared" si="1002"/>
        <v>0.02</v>
      </c>
      <c r="BE209" s="320">
        <f t="shared" si="1002"/>
        <v>0.02</v>
      </c>
      <c r="BF209" s="320">
        <f t="shared" si="1002"/>
        <v>0.02</v>
      </c>
      <c r="BG209" s="320">
        <f t="shared" si="1002"/>
        <v>0.02</v>
      </c>
      <c r="BH209" s="320">
        <f t="shared" si="1002"/>
        <v>0.02</v>
      </c>
      <c r="BI209" s="321">
        <f t="shared" si="1002"/>
        <v>0.02</v>
      </c>
      <c r="BJ209" s="320">
        <f t="shared" si="1002"/>
        <v>0.02</v>
      </c>
      <c r="BK209" s="320">
        <f t="shared" si="1002"/>
        <v>0.02</v>
      </c>
      <c r="BL209" s="320">
        <f t="shared" si="1002"/>
        <v>0.02</v>
      </c>
      <c r="BM209" s="322">
        <f t="shared" ref="BM209:CC209" si="1003">BM136</f>
        <v>0.02</v>
      </c>
      <c r="BN209" s="322">
        <f t="shared" si="1003"/>
        <v>0.02</v>
      </c>
      <c r="BO209" s="322">
        <f t="shared" si="1003"/>
        <v>0.02</v>
      </c>
      <c r="BP209" s="322">
        <f t="shared" si="1003"/>
        <v>0.02</v>
      </c>
      <c r="BQ209" s="322">
        <f t="shared" si="1003"/>
        <v>0.02</v>
      </c>
      <c r="BR209" s="322">
        <f t="shared" si="1003"/>
        <v>0.02</v>
      </c>
      <c r="BS209" s="322">
        <f t="shared" si="1003"/>
        <v>0.02</v>
      </c>
      <c r="BT209" s="322">
        <f t="shared" si="1003"/>
        <v>0.02</v>
      </c>
      <c r="BU209" s="322">
        <f t="shared" si="1003"/>
        <v>0.02</v>
      </c>
      <c r="BV209" s="322">
        <f t="shared" si="1003"/>
        <v>0.02</v>
      </c>
      <c r="BW209" s="322">
        <f t="shared" si="1003"/>
        <v>0.02</v>
      </c>
      <c r="BX209" s="322">
        <f t="shared" si="1003"/>
        <v>0.02</v>
      </c>
      <c r="BY209" s="322">
        <f t="shared" si="1003"/>
        <v>0.02</v>
      </c>
      <c r="BZ209" s="322">
        <f t="shared" si="1003"/>
        <v>0.02</v>
      </c>
      <c r="CA209" s="322">
        <f t="shared" si="1003"/>
        <v>0.02</v>
      </c>
      <c r="CB209" s="322">
        <f t="shared" si="1003"/>
        <v>0.02</v>
      </c>
      <c r="CC209" s="322">
        <f t="shared" si="1003"/>
        <v>0.02</v>
      </c>
      <c r="CD209" s="364"/>
    </row>
    <row r="210" spans="28:82">
      <c r="AB210" s="123">
        <f>IF(percentage=Invoer!AC210,1,0)</f>
        <v>0</v>
      </c>
      <c r="AC210" s="3">
        <v>14</v>
      </c>
      <c r="AD210" s="122"/>
      <c r="AE210" s="122"/>
      <c r="AF210" s="122"/>
      <c r="AG210" s="342"/>
      <c r="AK210" s="171"/>
      <c r="AL210" s="122"/>
      <c r="AM210" s="122"/>
      <c r="AN210" s="376"/>
      <c r="AO210" s="293"/>
      <c r="AP210" s="377"/>
      <c r="AQ210" s="377"/>
      <c r="AR210" s="424"/>
      <c r="AS210" s="361"/>
      <c r="AT210" s="361"/>
      <c r="AU210" s="361"/>
      <c r="AV210" s="361"/>
      <c r="AW210" s="361"/>
      <c r="AX210" s="361"/>
      <c r="AY210" s="361"/>
      <c r="AZ210" s="361"/>
      <c r="BA210" s="361"/>
      <c r="BB210" s="361"/>
      <c r="BC210" s="378"/>
      <c r="BD210" s="378"/>
      <c r="BE210" s="378"/>
      <c r="BF210" s="378"/>
      <c r="BG210" s="378"/>
      <c r="BH210" s="378"/>
      <c r="BI210" s="379"/>
      <c r="BJ210" s="378"/>
      <c r="BK210" s="378"/>
      <c r="BL210" s="378"/>
      <c r="BM210" s="380"/>
      <c r="BN210" s="380"/>
      <c r="BO210" s="380"/>
      <c r="BP210" s="380"/>
      <c r="BQ210" s="380"/>
      <c r="BR210" s="380"/>
      <c r="BS210" s="380"/>
      <c r="BT210" s="380"/>
      <c r="BU210" s="380"/>
      <c r="BV210" s="380"/>
      <c r="BW210" s="380"/>
      <c r="BX210" s="380"/>
      <c r="BY210" s="380"/>
      <c r="BZ210" s="380"/>
      <c r="CA210" s="380"/>
      <c r="CB210" s="380"/>
      <c r="CC210" s="380"/>
      <c r="CD210" s="364"/>
    </row>
    <row r="211" spans="28:82">
      <c r="AB211" s="123">
        <f>IF(percentage=Invoer!AC211,1,0)</f>
        <v>0</v>
      </c>
      <c r="AC211" s="3">
        <v>21</v>
      </c>
      <c r="AD211" s="122"/>
      <c r="AE211" s="122"/>
      <c r="AF211" s="122"/>
      <c r="AG211" s="342"/>
      <c r="AK211" s="363"/>
      <c r="AL211" s="122"/>
      <c r="AM211" s="122"/>
      <c r="AN211" s="122">
        <v>2001</v>
      </c>
      <c r="AO211" s="329">
        <f t="shared" ref="AO211:BL211" si="1004">AN211+1</f>
        <v>2002</v>
      </c>
      <c r="AP211" s="148">
        <f t="shared" si="1004"/>
        <v>2003</v>
      </c>
      <c r="AQ211" s="148">
        <f t="shared" si="1004"/>
        <v>2004</v>
      </c>
      <c r="AR211" s="148">
        <f t="shared" si="1004"/>
        <v>2005</v>
      </c>
      <c r="AS211" s="3">
        <f t="shared" si="1004"/>
        <v>2006</v>
      </c>
      <c r="AT211" s="3">
        <f t="shared" si="1004"/>
        <v>2007</v>
      </c>
      <c r="AU211" s="3">
        <f t="shared" si="1004"/>
        <v>2008</v>
      </c>
      <c r="AV211" s="3">
        <f t="shared" si="1004"/>
        <v>2009</v>
      </c>
      <c r="AW211" s="3">
        <f t="shared" si="1004"/>
        <v>2010</v>
      </c>
      <c r="AX211" s="3">
        <f t="shared" si="1004"/>
        <v>2011</v>
      </c>
      <c r="AY211" s="3">
        <f t="shared" si="1004"/>
        <v>2012</v>
      </c>
      <c r="AZ211" s="3">
        <f t="shared" si="1004"/>
        <v>2013</v>
      </c>
      <c r="BA211" s="3">
        <f t="shared" si="1004"/>
        <v>2014</v>
      </c>
      <c r="BB211" s="3">
        <f t="shared" si="1004"/>
        <v>2015</v>
      </c>
      <c r="BC211" s="121">
        <f t="shared" si="1004"/>
        <v>2016</v>
      </c>
      <c r="BD211" s="121">
        <f t="shared" si="1004"/>
        <v>2017</v>
      </c>
      <c r="BE211" s="121">
        <f t="shared" si="1004"/>
        <v>2018</v>
      </c>
      <c r="BF211" s="121">
        <f t="shared" si="1004"/>
        <v>2019</v>
      </c>
      <c r="BG211" s="121">
        <f t="shared" si="1004"/>
        <v>2020</v>
      </c>
      <c r="BH211" s="121">
        <f t="shared" si="1004"/>
        <v>2021</v>
      </c>
      <c r="BI211" s="294">
        <f t="shared" si="1004"/>
        <v>2022</v>
      </c>
      <c r="BJ211" s="121">
        <f t="shared" si="1004"/>
        <v>2023</v>
      </c>
      <c r="BK211" s="121">
        <f t="shared" si="1004"/>
        <v>2024</v>
      </c>
      <c r="BL211" s="121">
        <f t="shared" si="1004"/>
        <v>2025</v>
      </c>
      <c r="BM211" s="295">
        <f t="shared" ref="BM211" si="1005">BL211+1</f>
        <v>2026</v>
      </c>
      <c r="BN211" s="295">
        <f t="shared" ref="BN211" si="1006">BM211+1</f>
        <v>2027</v>
      </c>
      <c r="BO211" s="295">
        <f t="shared" ref="BO211" si="1007">BN211+1</f>
        <v>2028</v>
      </c>
      <c r="BP211" s="295">
        <f t="shared" ref="BP211" si="1008">BO211+1</f>
        <v>2029</v>
      </c>
      <c r="BQ211" s="295">
        <f t="shared" ref="BQ211" si="1009">BP211+1</f>
        <v>2030</v>
      </c>
      <c r="BR211" s="295">
        <f t="shared" ref="BR211" si="1010">BQ211+1</f>
        <v>2031</v>
      </c>
      <c r="BS211" s="295">
        <f t="shared" ref="BS211" si="1011">BR211+1</f>
        <v>2032</v>
      </c>
      <c r="BT211" s="295">
        <f t="shared" ref="BT211" si="1012">BS211+1</f>
        <v>2033</v>
      </c>
      <c r="BU211" s="295">
        <f t="shared" ref="BU211" si="1013">BT211+1</f>
        <v>2034</v>
      </c>
      <c r="BV211" s="295">
        <f t="shared" ref="BV211" si="1014">BU211+1</f>
        <v>2035</v>
      </c>
      <c r="BW211" s="295">
        <f t="shared" ref="BW211" si="1015">BV211+1</f>
        <v>2036</v>
      </c>
      <c r="BX211" s="295">
        <f t="shared" ref="BX211" si="1016">BW211+1</f>
        <v>2037</v>
      </c>
      <c r="BY211" s="295">
        <f t="shared" ref="BY211" si="1017">BX211+1</f>
        <v>2038</v>
      </c>
      <c r="BZ211" s="295">
        <f t="shared" ref="BZ211" si="1018">BY211+1</f>
        <v>2039</v>
      </c>
      <c r="CA211" s="295">
        <f t="shared" ref="CA211" si="1019">BZ211+1</f>
        <v>2040</v>
      </c>
      <c r="CB211" s="295">
        <f t="shared" ref="CB211" si="1020">CA211+1</f>
        <v>2041</v>
      </c>
      <c r="CC211" s="295">
        <f t="shared" ref="CC211" si="1021">CB211+1</f>
        <v>2042</v>
      </c>
      <c r="CD211" s="178"/>
    </row>
    <row r="212" spans="28:82">
      <c r="AB212" s="123">
        <f>IF(percentage=Invoer!AC212,1,0)</f>
        <v>0</v>
      </c>
      <c r="AC212" s="3">
        <v>28</v>
      </c>
      <c r="AD212" s="122"/>
      <c r="AE212" s="122"/>
      <c r="AF212" s="122"/>
      <c r="AG212" s="342"/>
      <c r="AK212" s="171"/>
      <c r="AL212" s="122"/>
      <c r="AM212" s="122"/>
      <c r="AN212" s="122" t="s">
        <v>289</v>
      </c>
      <c r="AO212" s="293" t="str">
        <f>AN212</f>
        <v>WGA</v>
      </c>
      <c r="AP212" s="293" t="str">
        <f t="shared" ref="AP212:BL212" si="1022">AO212</f>
        <v>WGA</v>
      </c>
      <c r="AQ212" s="293" t="str">
        <f t="shared" si="1022"/>
        <v>WGA</v>
      </c>
      <c r="AR212" s="293" t="str">
        <f t="shared" si="1022"/>
        <v>WGA</v>
      </c>
      <c r="AS212" s="444" t="str">
        <f t="shared" si="1022"/>
        <v>WGA</v>
      </c>
      <c r="AT212" s="444" t="str">
        <f t="shared" si="1022"/>
        <v>WGA</v>
      </c>
      <c r="AU212" s="444" t="str">
        <f t="shared" si="1022"/>
        <v>WGA</v>
      </c>
      <c r="AV212" s="444" t="str">
        <f t="shared" si="1022"/>
        <v>WGA</v>
      </c>
      <c r="AW212" s="444" t="str">
        <f t="shared" si="1022"/>
        <v>WGA</v>
      </c>
      <c r="AX212" s="444" t="str">
        <f t="shared" si="1022"/>
        <v>WGA</v>
      </c>
      <c r="AY212" s="444" t="str">
        <f t="shared" si="1022"/>
        <v>WGA</v>
      </c>
      <c r="AZ212" s="444" t="str">
        <f t="shared" si="1022"/>
        <v>WGA</v>
      </c>
      <c r="BA212" s="444" t="str">
        <f t="shared" si="1022"/>
        <v>WGA</v>
      </c>
      <c r="BB212" s="444" t="str">
        <f t="shared" si="1022"/>
        <v>WGA</v>
      </c>
      <c r="BC212" s="445" t="str">
        <f t="shared" si="1022"/>
        <v>WGA</v>
      </c>
      <c r="BD212" s="445" t="str">
        <f t="shared" si="1022"/>
        <v>WGA</v>
      </c>
      <c r="BE212" s="445" t="str">
        <f t="shared" si="1022"/>
        <v>WGA</v>
      </c>
      <c r="BF212" s="445" t="str">
        <f t="shared" si="1022"/>
        <v>WGA</v>
      </c>
      <c r="BG212" s="445" t="str">
        <f t="shared" si="1022"/>
        <v>WGA</v>
      </c>
      <c r="BH212" s="445" t="str">
        <f t="shared" si="1022"/>
        <v>WGA</v>
      </c>
      <c r="BI212" s="446" t="str">
        <f t="shared" si="1022"/>
        <v>WGA</v>
      </c>
      <c r="BJ212" s="445" t="str">
        <f t="shared" si="1022"/>
        <v>WGA</v>
      </c>
      <c r="BK212" s="445" t="str">
        <f t="shared" si="1022"/>
        <v>WGA</v>
      </c>
      <c r="BL212" s="445" t="str">
        <f t="shared" si="1022"/>
        <v>WGA</v>
      </c>
      <c r="BM212" s="447" t="str">
        <f t="shared" ref="BM212" si="1023">BL212</f>
        <v>WGA</v>
      </c>
      <c r="BN212" s="447" t="str">
        <f t="shared" ref="BN212" si="1024">BM212</f>
        <v>WGA</v>
      </c>
      <c r="BO212" s="447" t="str">
        <f t="shared" ref="BO212" si="1025">BN212</f>
        <v>WGA</v>
      </c>
      <c r="BP212" s="447" t="str">
        <f t="shared" ref="BP212" si="1026">BO212</f>
        <v>WGA</v>
      </c>
      <c r="BQ212" s="447" t="str">
        <f t="shared" ref="BQ212" si="1027">BP212</f>
        <v>WGA</v>
      </c>
      <c r="BR212" s="447" t="str">
        <f t="shared" ref="BR212" si="1028">BQ212</f>
        <v>WGA</v>
      </c>
      <c r="BS212" s="447" t="str">
        <f t="shared" ref="BS212" si="1029">BR212</f>
        <v>WGA</v>
      </c>
      <c r="BT212" s="447" t="str">
        <f t="shared" ref="BT212" si="1030">BS212</f>
        <v>WGA</v>
      </c>
      <c r="BU212" s="447" t="str">
        <f t="shared" ref="BU212" si="1031">BT212</f>
        <v>WGA</v>
      </c>
      <c r="BV212" s="447" t="str">
        <f t="shared" ref="BV212" si="1032">BU212</f>
        <v>WGA</v>
      </c>
      <c r="BW212" s="447" t="str">
        <f t="shared" ref="BW212" si="1033">BV212</f>
        <v>WGA</v>
      </c>
      <c r="BX212" s="447" t="str">
        <f t="shared" ref="BX212" si="1034">BW212</f>
        <v>WGA</v>
      </c>
      <c r="BY212" s="447" t="str">
        <f t="shared" ref="BY212" si="1035">BX212</f>
        <v>WGA</v>
      </c>
      <c r="BZ212" s="447" t="str">
        <f t="shared" ref="BZ212" si="1036">BY212</f>
        <v>WGA</v>
      </c>
      <c r="CA212" s="447" t="str">
        <f t="shared" ref="CA212" si="1037">BZ212</f>
        <v>WGA</v>
      </c>
      <c r="CB212" s="447" t="str">
        <f t="shared" ref="CB212" si="1038">CA212</f>
        <v>WGA</v>
      </c>
      <c r="CC212" s="447" t="str">
        <f t="shared" ref="CC212" si="1039">CB212</f>
        <v>WGA</v>
      </c>
      <c r="CD212" s="178"/>
    </row>
    <row r="213" spans="28:82">
      <c r="AB213" s="123">
        <f>IF(percentage=Invoer!AC213,1,0)</f>
        <v>0</v>
      </c>
      <c r="AC213" s="122">
        <v>35</v>
      </c>
      <c r="AD213" s="122"/>
      <c r="AE213" s="122"/>
      <c r="AF213" s="122"/>
      <c r="AG213" s="342"/>
      <c r="AK213" s="171" t="s">
        <v>715</v>
      </c>
      <c r="AL213" s="122"/>
      <c r="AM213" s="359"/>
      <c r="AN213" s="300">
        <f t="shared" ref="AN213:AU213" si="1040">AN140</f>
        <v>2.6651231066002534E-2</v>
      </c>
      <c r="AO213" s="299">
        <f t="shared" si="1040"/>
        <v>3.7659730819599391E-2</v>
      </c>
      <c r="AP213" s="299">
        <f t="shared" si="1040"/>
        <v>4.1433788213758316E-2</v>
      </c>
      <c r="AQ213" s="299">
        <f t="shared" si="1040"/>
        <v>4.1022225148983571E-2</v>
      </c>
      <c r="AR213" s="299">
        <f t="shared" si="1040"/>
        <v>3.2974624821844323E-2</v>
      </c>
      <c r="AS213" s="300">
        <f t="shared" si="1040"/>
        <v>1.741105519772157E-2</v>
      </c>
      <c r="AT213" s="300">
        <f t="shared" si="1040"/>
        <v>1.0559160160651171E-2</v>
      </c>
      <c r="AU213" s="300">
        <f t="shared" si="1040"/>
        <v>1.0162187059377326E-2</v>
      </c>
      <c r="AV213" s="300">
        <f t="shared" ref="AV213:BL213" si="1041">AV140</f>
        <v>1.7668932912550117E-2</v>
      </c>
      <c r="AW213" s="300">
        <f t="shared" si="1041"/>
        <v>2.5444356029305171E-2</v>
      </c>
      <c r="AX213" s="300">
        <f t="shared" si="1041"/>
        <v>2.4641313377188334E-2</v>
      </c>
      <c r="AY213" s="300">
        <f t="shared" si="1041"/>
        <v>2.1741447391596669E-2</v>
      </c>
      <c r="AZ213" s="300">
        <f t="shared" si="1041"/>
        <v>2.5437233887533495E-2</v>
      </c>
      <c r="BA213" s="300">
        <f t="shared" si="1041"/>
        <v>1.3861492515345297E-2</v>
      </c>
      <c r="BB213" s="300">
        <f t="shared" si="1041"/>
        <v>1.3694652802078267E-2</v>
      </c>
      <c r="BC213" s="301">
        <f t="shared" si="1041"/>
        <v>1.2383656557784395E-2</v>
      </c>
      <c r="BD213" s="301">
        <f t="shared" si="1041"/>
        <v>1.3646416148230811E-2</v>
      </c>
      <c r="BE213" s="301">
        <f t="shared" si="1041"/>
        <v>1.451037729467175E-2</v>
      </c>
      <c r="BF213" s="301">
        <f t="shared" si="1041"/>
        <v>1.6186984318659059E-2</v>
      </c>
      <c r="BG213" s="301">
        <f t="shared" si="1041"/>
        <v>2.056297127094453E-2</v>
      </c>
      <c r="BH213" s="301">
        <f t="shared" si="1041"/>
        <v>2.2436713595748392E-2</v>
      </c>
      <c r="BI213" s="302">
        <f t="shared" si="1041"/>
        <v>2.1004539684301715E-2</v>
      </c>
      <c r="BJ213" s="301">
        <f t="shared" si="1041"/>
        <v>2.4462787806639907E-2</v>
      </c>
      <c r="BK213" s="301">
        <f t="shared" si="1041"/>
        <v>5.0900385505608714E-2</v>
      </c>
      <c r="BL213" s="301">
        <f t="shared" si="1041"/>
        <v>6.2614622044458779E-2</v>
      </c>
      <c r="BM213" s="303">
        <f t="shared" ref="BM213:CC213" si="1042">BM140</f>
        <v>6.2614622044458779E-2</v>
      </c>
      <c r="BN213" s="303">
        <f t="shared" si="1042"/>
        <v>6.2614622044458779E-2</v>
      </c>
      <c r="BO213" s="303">
        <f t="shared" si="1042"/>
        <v>6.2614622044458779E-2</v>
      </c>
      <c r="BP213" s="303">
        <f t="shared" si="1042"/>
        <v>6.2614622044458779E-2</v>
      </c>
      <c r="BQ213" s="303">
        <f t="shared" si="1042"/>
        <v>6.2614622044458779E-2</v>
      </c>
      <c r="BR213" s="303">
        <f t="shared" si="1042"/>
        <v>6.2614622044458779E-2</v>
      </c>
      <c r="BS213" s="303">
        <f t="shared" si="1042"/>
        <v>6.2614622044458779E-2</v>
      </c>
      <c r="BT213" s="303">
        <f t="shared" si="1042"/>
        <v>6.2614622044458779E-2</v>
      </c>
      <c r="BU213" s="303">
        <f t="shared" si="1042"/>
        <v>6.2614622044458779E-2</v>
      </c>
      <c r="BV213" s="303">
        <f t="shared" si="1042"/>
        <v>6.2614622044458779E-2</v>
      </c>
      <c r="BW213" s="303">
        <f t="shared" si="1042"/>
        <v>6.2614622044458779E-2</v>
      </c>
      <c r="BX213" s="303">
        <f t="shared" si="1042"/>
        <v>6.2614622044458779E-2</v>
      </c>
      <c r="BY213" s="303">
        <f t="shared" si="1042"/>
        <v>6.2614622044458779E-2</v>
      </c>
      <c r="BZ213" s="303">
        <f t="shared" si="1042"/>
        <v>6.2614622044458779E-2</v>
      </c>
      <c r="CA213" s="303">
        <f t="shared" si="1042"/>
        <v>6.2614622044458779E-2</v>
      </c>
      <c r="CB213" s="303">
        <f t="shared" si="1042"/>
        <v>6.2614622044458779E-2</v>
      </c>
      <c r="CC213" s="303">
        <f t="shared" si="1042"/>
        <v>6.2614622044458779E-2</v>
      </c>
      <c r="CD213" s="178"/>
    </row>
    <row r="214" spans="28:82">
      <c r="AB214" s="123">
        <f>IF(percentage=Invoer!AC214,1,0)</f>
        <v>0</v>
      </c>
      <c r="AC214" s="122">
        <v>42</v>
      </c>
      <c r="AD214" s="122"/>
      <c r="AE214" s="122"/>
      <c r="AF214" s="122"/>
      <c r="AG214" s="342"/>
      <c r="AK214" s="171" t="s">
        <v>716</v>
      </c>
      <c r="AL214" s="122"/>
      <c r="AM214" s="359"/>
      <c r="AN214" s="309">
        <f t="shared" ref="AN214:AS218" si="1043">AN141</f>
        <v>5.4500009839908214E-2</v>
      </c>
      <c r="AO214" s="308">
        <f t="shared" si="1043"/>
        <v>4.7799991598603153E-2</v>
      </c>
      <c r="AP214" s="308">
        <f t="shared" si="1043"/>
        <v>4.6599997461220122E-2</v>
      </c>
      <c r="AQ214" s="308">
        <f t="shared" si="1043"/>
        <v>4.5000007490993976E-2</v>
      </c>
      <c r="AR214" s="308">
        <f t="shared" si="1043"/>
        <v>3.9300011835601056E-2</v>
      </c>
      <c r="AS214" s="309">
        <f t="shared" si="1043"/>
        <v>3.6156695917221038E-2</v>
      </c>
      <c r="AT214" s="309">
        <f t="shared" ref="AT214:AU216" si="1044">AT141</f>
        <v>3.8235620751875921E-2</v>
      </c>
      <c r="AU214" s="309">
        <f t="shared" si="1044"/>
        <v>4.410003903757409E-2</v>
      </c>
      <c r="AV214" s="309">
        <f t="shared" ref="AV214:BL214" si="1045">AV141</f>
        <v>4.2200028760331243E-2</v>
      </c>
      <c r="AW214" s="309">
        <f t="shared" si="1045"/>
        <v>3.8900033450578686E-2</v>
      </c>
      <c r="AX214" s="309">
        <f t="shared" si="1045"/>
        <v>3.1000007537453245E-2</v>
      </c>
      <c r="AY214" s="309">
        <f t="shared" si="1045"/>
        <v>2.7100009653499013E-2</v>
      </c>
      <c r="AZ214" s="309">
        <f t="shared" si="1045"/>
        <v>2.2300050192195053E-2</v>
      </c>
      <c r="BA214" s="309">
        <f t="shared" si="1045"/>
        <v>2.5299957325744638E-2</v>
      </c>
      <c r="BB214" s="309">
        <f t="shared" si="1045"/>
        <v>1.5399960174683036E-2</v>
      </c>
      <c r="BC214" s="310">
        <f t="shared" si="1045"/>
        <v>1.1100034333807018E-2</v>
      </c>
      <c r="BD214" s="310">
        <f t="shared" si="1045"/>
        <v>7.1000003200292205E-3</v>
      </c>
      <c r="BE214" s="310">
        <f t="shared" si="1045"/>
        <v>9.1000155016305317E-3</v>
      </c>
      <c r="BF214" s="310">
        <f t="shared" si="1045"/>
        <v>8.6000335029261521E-3</v>
      </c>
      <c r="BG214" s="310">
        <f t="shared" si="1045"/>
        <v>1.0400554570129117E-3</v>
      </c>
      <c r="BH214" s="310">
        <f t="shared" si="1045"/>
        <v>-2.1600186074329786E-3</v>
      </c>
      <c r="BI214" s="311">
        <f t="shared" si="1045"/>
        <v>8.7995469739587939E-4</v>
      </c>
      <c r="BJ214" s="310">
        <f t="shared" si="1045"/>
        <v>2.3329968858514682E-2</v>
      </c>
      <c r="BK214" s="310">
        <f t="shared" si="1045"/>
        <v>3.0590005328907655E-2</v>
      </c>
      <c r="BL214" s="310">
        <f t="shared" si="1045"/>
        <v>2.6869942060977925E-2</v>
      </c>
      <c r="BM214" s="312">
        <f t="shared" ref="BM214:CC214" si="1046">BM141</f>
        <v>2.6869942060977925E-2</v>
      </c>
      <c r="BN214" s="312">
        <f t="shared" si="1046"/>
        <v>2.6869942060977925E-2</v>
      </c>
      <c r="BO214" s="312">
        <f t="shared" si="1046"/>
        <v>2.6869942060977925E-2</v>
      </c>
      <c r="BP214" s="312">
        <f t="shared" si="1046"/>
        <v>2.6869942060977925E-2</v>
      </c>
      <c r="BQ214" s="312">
        <f t="shared" si="1046"/>
        <v>2.6869942060977925E-2</v>
      </c>
      <c r="BR214" s="312">
        <f t="shared" si="1046"/>
        <v>2.6869942060977925E-2</v>
      </c>
      <c r="BS214" s="312">
        <f t="shared" si="1046"/>
        <v>2.6869942060977925E-2</v>
      </c>
      <c r="BT214" s="312">
        <f t="shared" si="1046"/>
        <v>2.6869942060977925E-2</v>
      </c>
      <c r="BU214" s="312">
        <f t="shared" si="1046"/>
        <v>2.6869942060977925E-2</v>
      </c>
      <c r="BV214" s="312">
        <f t="shared" si="1046"/>
        <v>2.6869942060977925E-2</v>
      </c>
      <c r="BW214" s="312">
        <f t="shared" si="1046"/>
        <v>2.6869942060977925E-2</v>
      </c>
      <c r="BX214" s="312">
        <f t="shared" si="1046"/>
        <v>2.6869942060977925E-2</v>
      </c>
      <c r="BY214" s="312">
        <f t="shared" si="1046"/>
        <v>2.6869942060977925E-2</v>
      </c>
      <c r="BZ214" s="312">
        <f t="shared" si="1046"/>
        <v>2.6869942060977925E-2</v>
      </c>
      <c r="CA214" s="312">
        <f t="shared" si="1046"/>
        <v>2.6869942060977925E-2</v>
      </c>
      <c r="CB214" s="312">
        <f t="shared" si="1046"/>
        <v>2.6869942060977925E-2</v>
      </c>
      <c r="CC214" s="312">
        <f t="shared" si="1046"/>
        <v>2.6869942060977925E-2</v>
      </c>
      <c r="CD214" s="178"/>
    </row>
    <row r="215" spans="28:82">
      <c r="AB215" s="123">
        <f>IF(percentage=Invoer!AC215,1,0)</f>
        <v>0</v>
      </c>
      <c r="AC215" s="122">
        <v>50.75</v>
      </c>
      <c r="AD215" s="122"/>
      <c r="AE215" s="122"/>
      <c r="AF215" s="122"/>
      <c r="AG215" s="342"/>
      <c r="AK215" s="171" t="s">
        <v>717</v>
      </c>
      <c r="AL215" s="122"/>
      <c r="AM215" s="360"/>
      <c r="AN215" s="309">
        <f t="shared" si="1043"/>
        <v>0.214</v>
      </c>
      <c r="AO215" s="308">
        <f t="shared" si="1043"/>
        <v>0.214</v>
      </c>
      <c r="AP215" s="308">
        <f t="shared" si="1043"/>
        <v>0.214</v>
      </c>
      <c r="AQ215" s="308">
        <f t="shared" si="1043"/>
        <v>0.214</v>
      </c>
      <c r="AR215" s="308">
        <f t="shared" si="1043"/>
        <v>0.214</v>
      </c>
      <c r="AS215" s="309">
        <f t="shared" si="1043"/>
        <v>0.214</v>
      </c>
      <c r="AT215" s="448">
        <v>0.20100000000000001</v>
      </c>
      <c r="AU215" s="449">
        <v>0.20100000000000001</v>
      </c>
      <c r="AV215" s="449">
        <v>0.20100000000000001</v>
      </c>
      <c r="AW215" s="449">
        <v>0.20100000000000001</v>
      </c>
      <c r="AX215" s="449">
        <v>0.20100000000000001</v>
      </c>
      <c r="AY215" s="449">
        <v>0.20100000000000001</v>
      </c>
      <c r="AZ215" s="449">
        <v>0.20100000000000001</v>
      </c>
      <c r="BA215" s="449">
        <v>0.20100000000000001</v>
      </c>
      <c r="BB215" s="449">
        <v>0.20100000000000001</v>
      </c>
      <c r="BC215" s="310">
        <v>0.20100000000000001</v>
      </c>
      <c r="BD215" s="310">
        <v>0.20100000000000001</v>
      </c>
      <c r="BE215" s="310">
        <v>0.20100000000000001</v>
      </c>
      <c r="BF215" s="310">
        <v>0.20100000000000001</v>
      </c>
      <c r="BG215" s="310">
        <v>0.20100000000000001</v>
      </c>
      <c r="BH215" s="310">
        <v>0.20100000000000001</v>
      </c>
      <c r="BI215" s="311">
        <v>0.20100000000000001</v>
      </c>
      <c r="BJ215" s="310">
        <v>0.20100000000000001</v>
      </c>
      <c r="BK215" s="310">
        <v>0.20100000000000001</v>
      </c>
      <c r="BL215" s="310">
        <v>0.20100000000000001</v>
      </c>
      <c r="BM215" s="312">
        <v>0.20100000000000001</v>
      </c>
      <c r="BN215" s="312">
        <v>0.20100000000000001</v>
      </c>
      <c r="BO215" s="312">
        <v>0.20100000000000001</v>
      </c>
      <c r="BP215" s="312">
        <v>0.20100000000000001</v>
      </c>
      <c r="BQ215" s="312">
        <v>0.20100000000000001</v>
      </c>
      <c r="BR215" s="312">
        <v>0.20100000000000001</v>
      </c>
      <c r="BS215" s="312">
        <v>0.20100000000000001</v>
      </c>
      <c r="BT215" s="312">
        <v>0.20100000000000001</v>
      </c>
      <c r="BU215" s="312">
        <v>0.20100000000000001</v>
      </c>
      <c r="BV215" s="312">
        <v>0.20100000000000001</v>
      </c>
      <c r="BW215" s="312">
        <v>0.20100000000000001</v>
      </c>
      <c r="BX215" s="312">
        <v>0.20100000000000001</v>
      </c>
      <c r="BY215" s="312">
        <v>0.20100000000000001</v>
      </c>
      <c r="BZ215" s="312">
        <v>0.20100000000000001</v>
      </c>
      <c r="CA215" s="312">
        <v>0.20100000000000001</v>
      </c>
      <c r="CB215" s="312">
        <v>0.20100000000000001</v>
      </c>
      <c r="CC215" s="312">
        <v>0.20100000000000001</v>
      </c>
      <c r="CD215" s="178"/>
    </row>
    <row r="216" spans="28:82" ht="15.6">
      <c r="AB216" s="123">
        <f>IF(percentage&gt;=Invoer!AC216,1,0)</f>
        <v>0</v>
      </c>
      <c r="AC216" s="122">
        <v>70</v>
      </c>
      <c r="AD216" s="122"/>
      <c r="AE216" s="122"/>
      <c r="AF216" s="122"/>
      <c r="AG216" s="342"/>
      <c r="AK216" s="171" t="s">
        <v>718</v>
      </c>
      <c r="AL216" s="122"/>
      <c r="AM216" s="360"/>
      <c r="AN216" s="309">
        <f t="shared" si="1043"/>
        <v>1.4E-2</v>
      </c>
      <c r="AO216" s="308">
        <f t="shared" si="1043"/>
        <v>1.4E-2</v>
      </c>
      <c r="AP216" s="308">
        <f t="shared" si="1043"/>
        <v>1.4E-2</v>
      </c>
      <c r="AQ216" s="308">
        <f t="shared" si="1043"/>
        <v>1.4E-2</v>
      </c>
      <c r="AR216" s="308">
        <f t="shared" si="1043"/>
        <v>1.4E-2</v>
      </c>
      <c r="AS216" s="309">
        <f t="shared" si="1043"/>
        <v>1.4E-2</v>
      </c>
      <c r="AT216" s="309">
        <f t="shared" si="1044"/>
        <v>1.4E-2</v>
      </c>
      <c r="AU216" s="309">
        <f t="shared" si="1044"/>
        <v>1.4E-2</v>
      </c>
      <c r="AV216" s="309">
        <f t="shared" ref="AV216:BL216" si="1047">AV143</f>
        <v>1.4E-2</v>
      </c>
      <c r="AW216" s="309">
        <f t="shared" si="1047"/>
        <v>1.4E-2</v>
      </c>
      <c r="AX216" s="309">
        <f t="shared" si="1047"/>
        <v>1.4E-2</v>
      </c>
      <c r="AY216" s="309">
        <f t="shared" si="1047"/>
        <v>1.4E-2</v>
      </c>
      <c r="AZ216" s="309">
        <f t="shared" si="1047"/>
        <v>1.4E-2</v>
      </c>
      <c r="BA216" s="309">
        <f t="shared" si="1047"/>
        <v>1.4E-2</v>
      </c>
      <c r="BB216" s="309">
        <f t="shared" si="1047"/>
        <v>1.4E-2</v>
      </c>
      <c r="BC216" s="310">
        <f t="shared" si="1047"/>
        <v>1.4E-2</v>
      </c>
      <c r="BD216" s="310">
        <f t="shared" si="1047"/>
        <v>1.4E-2</v>
      </c>
      <c r="BE216" s="310">
        <f t="shared" si="1047"/>
        <v>1.4E-2</v>
      </c>
      <c r="BF216" s="310">
        <f t="shared" si="1047"/>
        <v>1.4E-2</v>
      </c>
      <c r="BG216" s="310">
        <f t="shared" si="1047"/>
        <v>1.4E-2</v>
      </c>
      <c r="BH216" s="310">
        <f t="shared" si="1047"/>
        <v>1.4E-2</v>
      </c>
      <c r="BI216" s="311">
        <f t="shared" si="1047"/>
        <v>1.4E-2</v>
      </c>
      <c r="BJ216" s="310">
        <f t="shared" si="1047"/>
        <v>1.4E-2</v>
      </c>
      <c r="BK216" s="310">
        <f t="shared" si="1047"/>
        <v>1.4E-2</v>
      </c>
      <c r="BL216" s="310">
        <f t="shared" si="1047"/>
        <v>1.4E-2</v>
      </c>
      <c r="BM216" s="312">
        <f t="shared" ref="BM216:CC216" si="1048">BM143</f>
        <v>1.4E-2</v>
      </c>
      <c r="BN216" s="312">
        <f t="shared" si="1048"/>
        <v>1.4E-2</v>
      </c>
      <c r="BO216" s="312">
        <f t="shared" si="1048"/>
        <v>1.4E-2</v>
      </c>
      <c r="BP216" s="312">
        <f t="shared" si="1048"/>
        <v>1.4E-2</v>
      </c>
      <c r="BQ216" s="312">
        <f t="shared" si="1048"/>
        <v>1.4E-2</v>
      </c>
      <c r="BR216" s="312">
        <f t="shared" si="1048"/>
        <v>1.4E-2</v>
      </c>
      <c r="BS216" s="312">
        <f t="shared" si="1048"/>
        <v>1.4E-2</v>
      </c>
      <c r="BT216" s="312">
        <f t="shared" si="1048"/>
        <v>1.4E-2</v>
      </c>
      <c r="BU216" s="312">
        <f t="shared" si="1048"/>
        <v>1.4E-2</v>
      </c>
      <c r="BV216" s="312">
        <f t="shared" si="1048"/>
        <v>1.4E-2</v>
      </c>
      <c r="BW216" s="312">
        <f t="shared" si="1048"/>
        <v>1.4E-2</v>
      </c>
      <c r="BX216" s="312">
        <f t="shared" si="1048"/>
        <v>1.4E-2</v>
      </c>
      <c r="BY216" s="312">
        <f t="shared" si="1048"/>
        <v>1.4E-2</v>
      </c>
      <c r="BZ216" s="312">
        <f t="shared" si="1048"/>
        <v>1.4E-2</v>
      </c>
      <c r="CA216" s="312">
        <f t="shared" si="1048"/>
        <v>1.4E-2</v>
      </c>
      <c r="CB216" s="312">
        <f t="shared" si="1048"/>
        <v>1.4E-2</v>
      </c>
      <c r="CC216" s="312">
        <f t="shared" si="1048"/>
        <v>1.4E-2</v>
      </c>
      <c r="CD216" s="178"/>
    </row>
    <row r="217" spans="28:82">
      <c r="AB217" s="123"/>
      <c r="AC217" s="122">
        <v>75</v>
      </c>
      <c r="AD217" s="122"/>
      <c r="AE217" s="122"/>
      <c r="AF217" s="122"/>
      <c r="AG217" s="342"/>
      <c r="AK217" s="171" t="s">
        <v>719</v>
      </c>
      <c r="AL217" s="122"/>
      <c r="AM217" s="361"/>
      <c r="AN217" s="338">
        <f t="shared" si="1043"/>
        <v>0.21</v>
      </c>
      <c r="AO217" s="308">
        <f t="shared" si="1043"/>
        <v>0.21</v>
      </c>
      <c r="AP217" s="308">
        <f t="shared" si="1043"/>
        <v>0.21</v>
      </c>
      <c r="AQ217" s="308">
        <f t="shared" si="1043"/>
        <v>0.21</v>
      </c>
      <c r="AR217" s="308">
        <f t="shared" si="1043"/>
        <v>0.21</v>
      </c>
      <c r="AS217" s="309">
        <f t="shared" si="1043"/>
        <v>0.21</v>
      </c>
      <c r="AT217" s="458">
        <f>IF(AND($AA$12&gt;39082,$AA$12&lt;39142)=TRUE,21%,24%)</f>
        <v>0.24</v>
      </c>
      <c r="AU217" s="458">
        <v>0.24</v>
      </c>
      <c r="AV217" s="428">
        <f t="shared" ref="AV217:BI217" si="1049">IF(AND($AA$12&gt;39082,$AA$12&lt;39142)=TRUE,21%,24%)</f>
        <v>0.24</v>
      </c>
      <c r="AW217" s="428">
        <f t="shared" si="1049"/>
        <v>0.24</v>
      </c>
      <c r="AX217" s="428">
        <f t="shared" si="1049"/>
        <v>0.24</v>
      </c>
      <c r="AY217" s="428">
        <f t="shared" si="1049"/>
        <v>0.24</v>
      </c>
      <c r="AZ217" s="428">
        <f t="shared" si="1049"/>
        <v>0.24</v>
      </c>
      <c r="BA217" s="428">
        <f t="shared" si="1049"/>
        <v>0.24</v>
      </c>
      <c r="BB217" s="428">
        <f t="shared" si="1049"/>
        <v>0.24</v>
      </c>
      <c r="BC217" s="428">
        <f t="shared" si="1049"/>
        <v>0.24</v>
      </c>
      <c r="BD217" s="428">
        <f t="shared" si="1049"/>
        <v>0.24</v>
      </c>
      <c r="BE217" s="428">
        <f t="shared" si="1049"/>
        <v>0.24</v>
      </c>
      <c r="BF217" s="428">
        <f t="shared" si="1049"/>
        <v>0.24</v>
      </c>
      <c r="BG217" s="428">
        <f t="shared" si="1049"/>
        <v>0.24</v>
      </c>
      <c r="BH217" s="428">
        <f t="shared" si="1049"/>
        <v>0.24</v>
      </c>
      <c r="BI217" s="459">
        <f t="shared" si="1049"/>
        <v>0.24</v>
      </c>
      <c r="BJ217" s="428">
        <f t="shared" ref="BJ217:CC217" si="1050">IF(AND($AA$12&gt;39082,$AA$12&lt;39142)=TRUE,21%,24%)</f>
        <v>0.24</v>
      </c>
      <c r="BK217" s="428">
        <f t="shared" si="1050"/>
        <v>0.24</v>
      </c>
      <c r="BL217" s="428">
        <f t="shared" si="1050"/>
        <v>0.24</v>
      </c>
      <c r="BM217" s="460">
        <f t="shared" si="1050"/>
        <v>0.24</v>
      </c>
      <c r="BN217" s="460">
        <f t="shared" si="1050"/>
        <v>0.24</v>
      </c>
      <c r="BO217" s="460">
        <f t="shared" si="1050"/>
        <v>0.24</v>
      </c>
      <c r="BP217" s="460">
        <f t="shared" si="1050"/>
        <v>0.24</v>
      </c>
      <c r="BQ217" s="460">
        <f t="shared" si="1050"/>
        <v>0.24</v>
      </c>
      <c r="BR217" s="460">
        <f t="shared" si="1050"/>
        <v>0.24</v>
      </c>
      <c r="BS217" s="460">
        <f t="shared" si="1050"/>
        <v>0.24</v>
      </c>
      <c r="BT217" s="460">
        <f t="shared" si="1050"/>
        <v>0.24</v>
      </c>
      <c r="BU217" s="460">
        <f t="shared" si="1050"/>
        <v>0.24</v>
      </c>
      <c r="BV217" s="460">
        <f t="shared" si="1050"/>
        <v>0.24</v>
      </c>
      <c r="BW217" s="460">
        <f t="shared" si="1050"/>
        <v>0.24</v>
      </c>
      <c r="BX217" s="460">
        <f t="shared" si="1050"/>
        <v>0.24</v>
      </c>
      <c r="BY217" s="460">
        <f t="shared" si="1050"/>
        <v>0.24</v>
      </c>
      <c r="BZ217" s="460">
        <f t="shared" si="1050"/>
        <v>0.24</v>
      </c>
      <c r="CA217" s="460">
        <f t="shared" si="1050"/>
        <v>0.24</v>
      </c>
      <c r="CB217" s="460">
        <f t="shared" si="1050"/>
        <v>0.24</v>
      </c>
      <c r="CC217" s="460">
        <f t="shared" si="1050"/>
        <v>0.24</v>
      </c>
      <c r="CD217" s="178"/>
    </row>
    <row r="218" spans="28:82">
      <c r="AB218" s="123"/>
      <c r="AC218" s="122"/>
      <c r="AD218" s="122"/>
      <c r="AE218" s="122"/>
      <c r="AF218" s="122"/>
      <c r="AG218" s="342"/>
      <c r="AK218" s="171" t="s">
        <v>720</v>
      </c>
      <c r="AL218" s="122"/>
      <c r="AM218" s="361"/>
      <c r="AN218" s="319">
        <f t="shared" si="1043"/>
        <v>0.02</v>
      </c>
      <c r="AO218" s="318">
        <f t="shared" si="1043"/>
        <v>0.02</v>
      </c>
      <c r="AP218" s="318">
        <f t="shared" si="1043"/>
        <v>0.02</v>
      </c>
      <c r="AQ218" s="318">
        <f t="shared" si="1043"/>
        <v>0.02</v>
      </c>
      <c r="AR218" s="318">
        <f t="shared" si="1043"/>
        <v>0.02</v>
      </c>
      <c r="AS218" s="319">
        <f t="shared" si="1043"/>
        <v>0.02</v>
      </c>
      <c r="AT218" s="319">
        <f>AT145</f>
        <v>0.02</v>
      </c>
      <c r="AU218" s="319">
        <f>AU145</f>
        <v>0.02</v>
      </c>
      <c r="AV218" s="319">
        <f t="shared" ref="AV218:BL218" si="1051">AV145</f>
        <v>0.02</v>
      </c>
      <c r="AW218" s="319">
        <f t="shared" si="1051"/>
        <v>0.02</v>
      </c>
      <c r="AX218" s="319">
        <f t="shared" si="1051"/>
        <v>0.02</v>
      </c>
      <c r="AY218" s="319">
        <f t="shared" si="1051"/>
        <v>0.02</v>
      </c>
      <c r="AZ218" s="319">
        <f t="shared" si="1051"/>
        <v>0.02</v>
      </c>
      <c r="BA218" s="319">
        <f t="shared" si="1051"/>
        <v>0.02</v>
      </c>
      <c r="BB218" s="319">
        <f t="shared" si="1051"/>
        <v>0.02</v>
      </c>
      <c r="BC218" s="320">
        <f t="shared" si="1051"/>
        <v>0.02</v>
      </c>
      <c r="BD218" s="320">
        <f t="shared" si="1051"/>
        <v>0.02</v>
      </c>
      <c r="BE218" s="320">
        <f t="shared" si="1051"/>
        <v>0.02</v>
      </c>
      <c r="BF218" s="320">
        <f t="shared" si="1051"/>
        <v>0.02</v>
      </c>
      <c r="BG218" s="320">
        <f t="shared" si="1051"/>
        <v>0.02</v>
      </c>
      <c r="BH218" s="320">
        <f t="shared" si="1051"/>
        <v>0.02</v>
      </c>
      <c r="BI218" s="321">
        <f t="shared" si="1051"/>
        <v>0.02</v>
      </c>
      <c r="BJ218" s="320">
        <f t="shared" si="1051"/>
        <v>0.02</v>
      </c>
      <c r="BK218" s="320">
        <f t="shared" si="1051"/>
        <v>0.02</v>
      </c>
      <c r="BL218" s="320">
        <f t="shared" si="1051"/>
        <v>0.02</v>
      </c>
      <c r="BM218" s="322">
        <f t="shared" ref="BM218:CC218" si="1052">BM145</f>
        <v>0.02</v>
      </c>
      <c r="BN218" s="322">
        <f t="shared" si="1052"/>
        <v>0.02</v>
      </c>
      <c r="BO218" s="322">
        <f t="shared" si="1052"/>
        <v>0.02</v>
      </c>
      <c r="BP218" s="322">
        <f t="shared" si="1052"/>
        <v>0.02</v>
      </c>
      <c r="BQ218" s="322">
        <f t="shared" si="1052"/>
        <v>0.02</v>
      </c>
      <c r="BR218" s="322">
        <f t="shared" si="1052"/>
        <v>0.02</v>
      </c>
      <c r="BS218" s="322">
        <f t="shared" si="1052"/>
        <v>0.02</v>
      </c>
      <c r="BT218" s="322">
        <f t="shared" si="1052"/>
        <v>0.02</v>
      </c>
      <c r="BU218" s="322">
        <f t="shared" si="1052"/>
        <v>0.02</v>
      </c>
      <c r="BV218" s="322">
        <f t="shared" si="1052"/>
        <v>0.02</v>
      </c>
      <c r="BW218" s="322">
        <f t="shared" si="1052"/>
        <v>0.02</v>
      </c>
      <c r="BX218" s="322">
        <f t="shared" si="1052"/>
        <v>0.02</v>
      </c>
      <c r="BY218" s="322">
        <f t="shared" si="1052"/>
        <v>0.02</v>
      </c>
      <c r="BZ218" s="322">
        <f t="shared" si="1052"/>
        <v>0.02</v>
      </c>
      <c r="CA218" s="322">
        <f t="shared" si="1052"/>
        <v>0.02</v>
      </c>
      <c r="CB218" s="322">
        <f t="shared" si="1052"/>
        <v>0.02</v>
      </c>
      <c r="CC218" s="322">
        <f t="shared" si="1052"/>
        <v>0.02</v>
      </c>
      <c r="CD218" s="178"/>
    </row>
    <row r="219" spans="28:82">
      <c r="AB219" s="259"/>
      <c r="AC219" s="257"/>
      <c r="AD219" s="257"/>
      <c r="AE219" s="257"/>
      <c r="AF219" s="257"/>
      <c r="AG219" s="260"/>
      <c r="AK219" s="363"/>
      <c r="AL219" s="450"/>
      <c r="AM219" s="122"/>
      <c r="AN219" s="122"/>
      <c r="AO219" s="293"/>
      <c r="AP219" s="148"/>
      <c r="AQ219" s="148"/>
      <c r="AR219" s="148"/>
      <c r="BC219" s="121"/>
      <c r="BD219" s="121"/>
      <c r="BG219" s="121"/>
      <c r="BH219" s="121"/>
      <c r="BI219" s="294"/>
      <c r="BJ219" s="121"/>
      <c r="BK219" s="121"/>
      <c r="BL219" s="121"/>
      <c r="BM219" s="295"/>
      <c r="BN219" s="295"/>
      <c r="BO219" s="295"/>
      <c r="BP219" s="295"/>
      <c r="BQ219" s="295"/>
      <c r="BR219" s="295"/>
      <c r="BS219" s="295"/>
      <c r="BT219" s="295"/>
      <c r="BU219" s="295"/>
      <c r="BV219" s="295"/>
      <c r="BW219" s="295"/>
      <c r="BX219" s="295"/>
      <c r="BY219" s="295"/>
      <c r="BZ219" s="295"/>
      <c r="CA219" s="295"/>
      <c r="CB219" s="295"/>
      <c r="CC219" s="295"/>
      <c r="CD219" s="364"/>
    </row>
    <row r="220" spans="28:82">
      <c r="AB220" s="122"/>
      <c r="AC220" s="122"/>
      <c r="AD220" s="453"/>
      <c r="AE220" s="122"/>
      <c r="AF220" s="122"/>
      <c r="AG220" s="122"/>
      <c r="AK220" s="363"/>
      <c r="AL220" s="452"/>
      <c r="AM220" s="452"/>
      <c r="AN220" s="122">
        <v>2001</v>
      </c>
      <c r="AO220" s="329">
        <f t="shared" ref="AO220:BL220" si="1053">AN220+1</f>
        <v>2002</v>
      </c>
      <c r="AP220" s="148">
        <f t="shared" si="1053"/>
        <v>2003</v>
      </c>
      <c r="AQ220" s="148">
        <f t="shared" si="1053"/>
        <v>2004</v>
      </c>
      <c r="AR220" s="148">
        <f t="shared" si="1053"/>
        <v>2005</v>
      </c>
      <c r="AS220" s="3">
        <f t="shared" si="1053"/>
        <v>2006</v>
      </c>
      <c r="AT220" s="3">
        <f t="shared" si="1053"/>
        <v>2007</v>
      </c>
      <c r="AU220" s="3">
        <f t="shared" si="1053"/>
        <v>2008</v>
      </c>
      <c r="AV220" s="3">
        <f t="shared" si="1053"/>
        <v>2009</v>
      </c>
      <c r="AW220" s="3">
        <f t="shared" si="1053"/>
        <v>2010</v>
      </c>
      <c r="AX220" s="3">
        <f t="shared" si="1053"/>
        <v>2011</v>
      </c>
      <c r="AY220" s="3">
        <f t="shared" si="1053"/>
        <v>2012</v>
      </c>
      <c r="AZ220" s="3">
        <f t="shared" si="1053"/>
        <v>2013</v>
      </c>
      <c r="BA220" s="3">
        <f t="shared" si="1053"/>
        <v>2014</v>
      </c>
      <c r="BB220" s="3">
        <f t="shared" si="1053"/>
        <v>2015</v>
      </c>
      <c r="BC220" s="121">
        <f t="shared" si="1053"/>
        <v>2016</v>
      </c>
      <c r="BD220" s="121">
        <f t="shared" si="1053"/>
        <v>2017</v>
      </c>
      <c r="BE220" s="121">
        <f t="shared" si="1053"/>
        <v>2018</v>
      </c>
      <c r="BF220" s="121">
        <f t="shared" si="1053"/>
        <v>2019</v>
      </c>
      <c r="BG220" s="121">
        <f t="shared" si="1053"/>
        <v>2020</v>
      </c>
      <c r="BH220" s="121">
        <f t="shared" si="1053"/>
        <v>2021</v>
      </c>
      <c r="BI220" s="294">
        <f t="shared" si="1053"/>
        <v>2022</v>
      </c>
      <c r="BJ220" s="121">
        <f t="shared" si="1053"/>
        <v>2023</v>
      </c>
      <c r="BK220" s="121">
        <f t="shared" si="1053"/>
        <v>2024</v>
      </c>
      <c r="BL220" s="121">
        <f t="shared" si="1053"/>
        <v>2025</v>
      </c>
      <c r="BM220" s="295">
        <f t="shared" ref="BM220" si="1054">BL220+1</f>
        <v>2026</v>
      </c>
      <c r="BN220" s="295">
        <f t="shared" ref="BN220" si="1055">BM220+1</f>
        <v>2027</v>
      </c>
      <c r="BO220" s="295">
        <f t="shared" ref="BO220" si="1056">BN220+1</f>
        <v>2028</v>
      </c>
      <c r="BP220" s="295">
        <f t="shared" ref="BP220" si="1057">BO220+1</f>
        <v>2029</v>
      </c>
      <c r="BQ220" s="295">
        <f t="shared" ref="BQ220" si="1058">BP220+1</f>
        <v>2030</v>
      </c>
      <c r="BR220" s="295">
        <f t="shared" ref="BR220" si="1059">BQ220+1</f>
        <v>2031</v>
      </c>
      <c r="BS220" s="295">
        <f t="shared" ref="BS220" si="1060">BR220+1</f>
        <v>2032</v>
      </c>
      <c r="BT220" s="295">
        <f t="shared" ref="BT220" si="1061">BS220+1</f>
        <v>2033</v>
      </c>
      <c r="BU220" s="295">
        <f t="shared" ref="BU220" si="1062">BT220+1</f>
        <v>2034</v>
      </c>
      <c r="BV220" s="295">
        <f t="shared" ref="BV220" si="1063">BU220+1</f>
        <v>2035</v>
      </c>
      <c r="BW220" s="295">
        <f t="shared" ref="BW220" si="1064">BV220+1</f>
        <v>2036</v>
      </c>
      <c r="BX220" s="295">
        <f t="shared" ref="BX220" si="1065">BW220+1</f>
        <v>2037</v>
      </c>
      <c r="BY220" s="295">
        <f t="shared" ref="BY220" si="1066">BX220+1</f>
        <v>2038</v>
      </c>
      <c r="BZ220" s="295">
        <f t="shared" ref="BZ220" si="1067">BY220+1</f>
        <v>2039</v>
      </c>
      <c r="CA220" s="295">
        <f t="shared" ref="CA220" si="1068">BZ220+1</f>
        <v>2040</v>
      </c>
      <c r="CB220" s="295">
        <f t="shared" ref="CB220" si="1069">CA220+1</f>
        <v>2041</v>
      </c>
      <c r="CC220" s="295">
        <f t="shared" ref="CC220" si="1070">CB220+1</f>
        <v>2042</v>
      </c>
      <c r="CD220" s="178"/>
    </row>
    <row r="221" spans="28:82">
      <c r="AB221" s="122"/>
      <c r="AC221" s="122"/>
      <c r="AD221" s="122"/>
      <c r="AE221" s="122"/>
      <c r="AF221" s="122"/>
      <c r="AG221" s="122"/>
      <c r="AK221" s="171"/>
      <c r="AL221" s="122"/>
      <c r="AM221" s="122"/>
      <c r="AN221" s="122" t="s">
        <v>290</v>
      </c>
      <c r="AO221" s="293" t="str">
        <f>AN221</f>
        <v>IVA</v>
      </c>
      <c r="AP221" s="293" t="str">
        <f t="shared" ref="AP221:BL221" si="1071">AO221</f>
        <v>IVA</v>
      </c>
      <c r="AQ221" s="293" t="str">
        <f t="shared" si="1071"/>
        <v>IVA</v>
      </c>
      <c r="AR221" s="293" t="str">
        <f t="shared" si="1071"/>
        <v>IVA</v>
      </c>
      <c r="AS221" s="444" t="str">
        <f t="shared" si="1071"/>
        <v>IVA</v>
      </c>
      <c r="AT221" s="444" t="str">
        <f t="shared" si="1071"/>
        <v>IVA</v>
      </c>
      <c r="AU221" s="444" t="str">
        <f t="shared" si="1071"/>
        <v>IVA</v>
      </c>
      <c r="AV221" s="444" t="str">
        <f t="shared" si="1071"/>
        <v>IVA</v>
      </c>
      <c r="AW221" s="444" t="str">
        <f t="shared" si="1071"/>
        <v>IVA</v>
      </c>
      <c r="AX221" s="444" t="str">
        <f t="shared" si="1071"/>
        <v>IVA</v>
      </c>
      <c r="AY221" s="444" t="str">
        <f t="shared" si="1071"/>
        <v>IVA</v>
      </c>
      <c r="AZ221" s="444" t="str">
        <f t="shared" si="1071"/>
        <v>IVA</v>
      </c>
      <c r="BA221" s="444" t="str">
        <f t="shared" si="1071"/>
        <v>IVA</v>
      </c>
      <c r="BB221" s="444" t="str">
        <f t="shared" si="1071"/>
        <v>IVA</v>
      </c>
      <c r="BC221" s="445" t="str">
        <f t="shared" si="1071"/>
        <v>IVA</v>
      </c>
      <c r="BD221" s="445" t="str">
        <f t="shared" si="1071"/>
        <v>IVA</v>
      </c>
      <c r="BE221" s="445" t="str">
        <f t="shared" si="1071"/>
        <v>IVA</v>
      </c>
      <c r="BF221" s="445" t="str">
        <f t="shared" si="1071"/>
        <v>IVA</v>
      </c>
      <c r="BG221" s="445" t="str">
        <f t="shared" si="1071"/>
        <v>IVA</v>
      </c>
      <c r="BH221" s="445" t="str">
        <f t="shared" si="1071"/>
        <v>IVA</v>
      </c>
      <c r="BI221" s="446" t="str">
        <f t="shared" si="1071"/>
        <v>IVA</v>
      </c>
      <c r="BJ221" s="445" t="str">
        <f t="shared" si="1071"/>
        <v>IVA</v>
      </c>
      <c r="BK221" s="445" t="str">
        <f t="shared" si="1071"/>
        <v>IVA</v>
      </c>
      <c r="BL221" s="445" t="str">
        <f t="shared" si="1071"/>
        <v>IVA</v>
      </c>
      <c r="BM221" s="447" t="str">
        <f t="shared" ref="BM221" si="1072">BL221</f>
        <v>IVA</v>
      </c>
      <c r="BN221" s="447" t="str">
        <f t="shared" ref="BN221" si="1073">BM221</f>
        <v>IVA</v>
      </c>
      <c r="BO221" s="447" t="str">
        <f t="shared" ref="BO221" si="1074">BN221</f>
        <v>IVA</v>
      </c>
      <c r="BP221" s="447" t="str">
        <f t="shared" ref="BP221" si="1075">BO221</f>
        <v>IVA</v>
      </c>
      <c r="BQ221" s="447" t="str">
        <f t="shared" ref="BQ221" si="1076">BP221</f>
        <v>IVA</v>
      </c>
      <c r="BR221" s="447" t="str">
        <f t="shared" ref="BR221" si="1077">BQ221</f>
        <v>IVA</v>
      </c>
      <c r="BS221" s="447" t="str">
        <f t="shared" ref="BS221" si="1078">BR221</f>
        <v>IVA</v>
      </c>
      <c r="BT221" s="447" t="str">
        <f t="shared" ref="BT221" si="1079">BS221</f>
        <v>IVA</v>
      </c>
      <c r="BU221" s="447" t="str">
        <f t="shared" ref="BU221" si="1080">BT221</f>
        <v>IVA</v>
      </c>
      <c r="BV221" s="447" t="str">
        <f t="shared" ref="BV221" si="1081">BU221</f>
        <v>IVA</v>
      </c>
      <c r="BW221" s="447" t="str">
        <f t="shared" ref="BW221" si="1082">BV221</f>
        <v>IVA</v>
      </c>
      <c r="BX221" s="447" t="str">
        <f t="shared" ref="BX221" si="1083">BW221</f>
        <v>IVA</v>
      </c>
      <c r="BY221" s="447" t="str">
        <f t="shared" ref="BY221" si="1084">BX221</f>
        <v>IVA</v>
      </c>
      <c r="BZ221" s="447" t="str">
        <f t="shared" ref="BZ221" si="1085">BY221</f>
        <v>IVA</v>
      </c>
      <c r="CA221" s="447" t="str">
        <f t="shared" ref="CA221" si="1086">BZ221</f>
        <v>IVA</v>
      </c>
      <c r="CB221" s="447" t="str">
        <f t="shared" ref="CB221" si="1087">CA221</f>
        <v>IVA</v>
      </c>
      <c r="CC221" s="447" t="str">
        <f t="shared" ref="CC221" si="1088">CB221</f>
        <v>IVA</v>
      </c>
      <c r="CD221" s="178"/>
    </row>
    <row r="222" spans="28:82">
      <c r="AB222" s="122"/>
      <c r="AC222" s="122"/>
      <c r="AD222" s="122"/>
      <c r="AE222" s="122"/>
      <c r="AF222" s="122"/>
      <c r="AG222" s="122"/>
      <c r="AK222" s="171" t="s">
        <v>715</v>
      </c>
      <c r="AL222" s="122"/>
      <c r="AM222" s="359"/>
      <c r="AN222" s="300">
        <f>AN149</f>
        <v>2.6651231066002534E-2</v>
      </c>
      <c r="AO222" s="299">
        <f t="shared" ref="AO222:AT222" si="1089">AO149</f>
        <v>3.7659730819599391E-2</v>
      </c>
      <c r="AP222" s="299">
        <f t="shared" si="1089"/>
        <v>4.1433788213758316E-2</v>
      </c>
      <c r="AQ222" s="299">
        <f t="shared" si="1089"/>
        <v>4.1022225148983571E-2</v>
      </c>
      <c r="AR222" s="299">
        <f t="shared" si="1089"/>
        <v>3.2974624821844323E-2</v>
      </c>
      <c r="AS222" s="300">
        <f t="shared" si="1089"/>
        <v>1.741105519772157E-2</v>
      </c>
      <c r="AT222" s="300">
        <f t="shared" si="1089"/>
        <v>1.0559160160651171E-2</v>
      </c>
      <c r="AU222" s="300">
        <f>AU213</f>
        <v>1.0162187059377326E-2</v>
      </c>
      <c r="AV222" s="300">
        <f t="shared" ref="AV222:BL222" si="1090">AV213</f>
        <v>1.7668932912550117E-2</v>
      </c>
      <c r="AW222" s="300">
        <f t="shared" si="1090"/>
        <v>2.5444356029305171E-2</v>
      </c>
      <c r="AX222" s="300">
        <f t="shared" si="1090"/>
        <v>2.4641313377188334E-2</v>
      </c>
      <c r="AY222" s="300">
        <f t="shared" si="1090"/>
        <v>2.1741447391596669E-2</v>
      </c>
      <c r="AZ222" s="300">
        <f t="shared" si="1090"/>
        <v>2.5437233887533495E-2</v>
      </c>
      <c r="BA222" s="300">
        <f t="shared" si="1090"/>
        <v>1.3861492515345297E-2</v>
      </c>
      <c r="BB222" s="300">
        <f t="shared" si="1090"/>
        <v>1.3694652802078267E-2</v>
      </c>
      <c r="BC222" s="301">
        <f t="shared" si="1090"/>
        <v>1.2383656557784395E-2</v>
      </c>
      <c r="BD222" s="301">
        <f t="shared" si="1090"/>
        <v>1.3646416148230811E-2</v>
      </c>
      <c r="BE222" s="301">
        <f t="shared" si="1090"/>
        <v>1.451037729467175E-2</v>
      </c>
      <c r="BF222" s="301">
        <f t="shared" si="1090"/>
        <v>1.6186984318659059E-2</v>
      </c>
      <c r="BG222" s="301">
        <f t="shared" si="1090"/>
        <v>2.056297127094453E-2</v>
      </c>
      <c r="BH222" s="301">
        <f t="shared" si="1090"/>
        <v>2.2436713595748392E-2</v>
      </c>
      <c r="BI222" s="302">
        <f t="shared" si="1090"/>
        <v>2.1004539684301715E-2</v>
      </c>
      <c r="BJ222" s="301">
        <f t="shared" si="1090"/>
        <v>2.4462787806639907E-2</v>
      </c>
      <c r="BK222" s="301">
        <f t="shared" si="1090"/>
        <v>5.0900385505608714E-2</v>
      </c>
      <c r="BL222" s="301">
        <f t="shared" si="1090"/>
        <v>6.2614622044458779E-2</v>
      </c>
      <c r="BM222" s="303">
        <f t="shared" ref="BM222:CC222" si="1091">BM213</f>
        <v>6.2614622044458779E-2</v>
      </c>
      <c r="BN222" s="303">
        <f t="shared" si="1091"/>
        <v>6.2614622044458779E-2</v>
      </c>
      <c r="BO222" s="303">
        <f t="shared" si="1091"/>
        <v>6.2614622044458779E-2</v>
      </c>
      <c r="BP222" s="303">
        <f t="shared" si="1091"/>
        <v>6.2614622044458779E-2</v>
      </c>
      <c r="BQ222" s="303">
        <f t="shared" si="1091"/>
        <v>6.2614622044458779E-2</v>
      </c>
      <c r="BR222" s="303">
        <f t="shared" si="1091"/>
        <v>6.2614622044458779E-2</v>
      </c>
      <c r="BS222" s="303">
        <f t="shared" si="1091"/>
        <v>6.2614622044458779E-2</v>
      </c>
      <c r="BT222" s="303">
        <f t="shared" si="1091"/>
        <v>6.2614622044458779E-2</v>
      </c>
      <c r="BU222" s="303">
        <f t="shared" si="1091"/>
        <v>6.2614622044458779E-2</v>
      </c>
      <c r="BV222" s="303">
        <f t="shared" si="1091"/>
        <v>6.2614622044458779E-2</v>
      </c>
      <c r="BW222" s="303">
        <f t="shared" si="1091"/>
        <v>6.2614622044458779E-2</v>
      </c>
      <c r="BX222" s="303">
        <f t="shared" si="1091"/>
        <v>6.2614622044458779E-2</v>
      </c>
      <c r="BY222" s="303">
        <f t="shared" si="1091"/>
        <v>6.2614622044458779E-2</v>
      </c>
      <c r="BZ222" s="303">
        <f t="shared" si="1091"/>
        <v>6.2614622044458779E-2</v>
      </c>
      <c r="CA222" s="303">
        <f t="shared" si="1091"/>
        <v>6.2614622044458779E-2</v>
      </c>
      <c r="CB222" s="303">
        <f t="shared" si="1091"/>
        <v>6.2614622044458779E-2</v>
      </c>
      <c r="CC222" s="303">
        <f t="shared" si="1091"/>
        <v>6.2614622044458779E-2</v>
      </c>
      <c r="CD222" s="178"/>
    </row>
    <row r="223" spans="28:82">
      <c r="AB223" s="122"/>
      <c r="AC223" s="122"/>
      <c r="AD223" s="122"/>
      <c r="AE223" s="122"/>
      <c r="AF223" s="122"/>
      <c r="AG223" s="122"/>
      <c r="AK223" s="171" t="s">
        <v>716</v>
      </c>
      <c r="AL223" s="122"/>
      <c r="AM223" s="359"/>
      <c r="AN223" s="309">
        <f t="shared" ref="AN223:AT227" si="1092">AN150</f>
        <v>5.4500009839908214E-2</v>
      </c>
      <c r="AO223" s="308">
        <f t="shared" si="1092"/>
        <v>4.7799991598603153E-2</v>
      </c>
      <c r="AP223" s="308">
        <f t="shared" si="1092"/>
        <v>4.6599997461220122E-2</v>
      </c>
      <c r="AQ223" s="308">
        <f t="shared" si="1092"/>
        <v>4.5000007490993976E-2</v>
      </c>
      <c r="AR223" s="308">
        <f t="shared" si="1092"/>
        <v>3.9300011835601056E-2</v>
      </c>
      <c r="AS223" s="309">
        <f t="shared" si="1092"/>
        <v>3.6156695917221038E-2</v>
      </c>
      <c r="AT223" s="309">
        <f t="shared" si="1092"/>
        <v>3.8235620751875921E-2</v>
      </c>
      <c r="AU223" s="309">
        <f>AU214</f>
        <v>4.410003903757409E-2</v>
      </c>
      <c r="AV223" s="309">
        <f t="shared" ref="AV223:BL223" si="1093">AV214</f>
        <v>4.2200028760331243E-2</v>
      </c>
      <c r="AW223" s="309">
        <f t="shared" si="1093"/>
        <v>3.8900033450578686E-2</v>
      </c>
      <c r="AX223" s="309">
        <f t="shared" si="1093"/>
        <v>3.1000007537453245E-2</v>
      </c>
      <c r="AY223" s="309">
        <f t="shared" si="1093"/>
        <v>2.7100009653499013E-2</v>
      </c>
      <c r="AZ223" s="309">
        <f t="shared" si="1093"/>
        <v>2.2300050192195053E-2</v>
      </c>
      <c r="BA223" s="309">
        <f t="shared" si="1093"/>
        <v>2.5299957325744638E-2</v>
      </c>
      <c r="BB223" s="309">
        <f t="shared" si="1093"/>
        <v>1.5399960174683036E-2</v>
      </c>
      <c r="BC223" s="310">
        <f t="shared" si="1093"/>
        <v>1.1100034333807018E-2</v>
      </c>
      <c r="BD223" s="310">
        <f t="shared" si="1093"/>
        <v>7.1000003200292205E-3</v>
      </c>
      <c r="BE223" s="310">
        <f t="shared" si="1093"/>
        <v>9.1000155016305317E-3</v>
      </c>
      <c r="BF223" s="310">
        <f t="shared" si="1093"/>
        <v>8.6000335029261521E-3</v>
      </c>
      <c r="BG223" s="310">
        <f t="shared" si="1093"/>
        <v>1.0400554570129117E-3</v>
      </c>
      <c r="BH223" s="310">
        <f t="shared" si="1093"/>
        <v>-2.1600186074329786E-3</v>
      </c>
      <c r="BI223" s="311">
        <f t="shared" si="1093"/>
        <v>8.7995469739587939E-4</v>
      </c>
      <c r="BJ223" s="310">
        <f t="shared" si="1093"/>
        <v>2.3329968858514682E-2</v>
      </c>
      <c r="BK223" s="310">
        <f t="shared" si="1093"/>
        <v>3.0590005328907655E-2</v>
      </c>
      <c r="BL223" s="310">
        <f t="shared" si="1093"/>
        <v>2.6869942060977925E-2</v>
      </c>
      <c r="BM223" s="312">
        <f t="shared" ref="BM223:CC223" si="1094">BM214</f>
        <v>2.6869942060977925E-2</v>
      </c>
      <c r="BN223" s="312">
        <f t="shared" si="1094"/>
        <v>2.6869942060977925E-2</v>
      </c>
      <c r="BO223" s="312">
        <f t="shared" si="1094"/>
        <v>2.6869942060977925E-2</v>
      </c>
      <c r="BP223" s="312">
        <f t="shared" si="1094"/>
        <v>2.6869942060977925E-2</v>
      </c>
      <c r="BQ223" s="312">
        <f t="shared" si="1094"/>
        <v>2.6869942060977925E-2</v>
      </c>
      <c r="BR223" s="312">
        <f t="shared" si="1094"/>
        <v>2.6869942060977925E-2</v>
      </c>
      <c r="BS223" s="312">
        <f t="shared" si="1094"/>
        <v>2.6869942060977925E-2</v>
      </c>
      <c r="BT223" s="312">
        <f t="shared" si="1094"/>
        <v>2.6869942060977925E-2</v>
      </c>
      <c r="BU223" s="312">
        <f t="shared" si="1094"/>
        <v>2.6869942060977925E-2</v>
      </c>
      <c r="BV223" s="312">
        <f t="shared" si="1094"/>
        <v>2.6869942060977925E-2</v>
      </c>
      <c r="BW223" s="312">
        <f t="shared" si="1094"/>
        <v>2.6869942060977925E-2</v>
      </c>
      <c r="BX223" s="312">
        <f t="shared" si="1094"/>
        <v>2.6869942060977925E-2</v>
      </c>
      <c r="BY223" s="312">
        <f t="shared" si="1094"/>
        <v>2.6869942060977925E-2</v>
      </c>
      <c r="BZ223" s="312">
        <f t="shared" si="1094"/>
        <v>2.6869942060977925E-2</v>
      </c>
      <c r="CA223" s="312">
        <f t="shared" si="1094"/>
        <v>2.6869942060977925E-2</v>
      </c>
      <c r="CB223" s="312">
        <f t="shared" si="1094"/>
        <v>2.6869942060977925E-2</v>
      </c>
      <c r="CC223" s="312">
        <f t="shared" si="1094"/>
        <v>2.6869942060977925E-2</v>
      </c>
      <c r="CD223" s="178"/>
    </row>
    <row r="224" spans="28:82">
      <c r="AB224" s="122"/>
      <c r="AC224" s="122"/>
      <c r="AD224" s="122"/>
      <c r="AE224" s="122"/>
      <c r="AF224" s="122"/>
      <c r="AG224" s="122"/>
      <c r="AK224" s="171" t="s">
        <v>717</v>
      </c>
      <c r="AL224" s="122"/>
      <c r="AM224" s="360"/>
      <c r="AN224" s="309">
        <f t="shared" si="1092"/>
        <v>0.214</v>
      </c>
      <c r="AO224" s="308">
        <f t="shared" si="1092"/>
        <v>0.214</v>
      </c>
      <c r="AP224" s="308">
        <f t="shared" si="1092"/>
        <v>0.214</v>
      </c>
      <c r="AQ224" s="308">
        <f t="shared" si="1092"/>
        <v>0.214</v>
      </c>
      <c r="AR224" s="308">
        <f t="shared" si="1092"/>
        <v>0.214</v>
      </c>
      <c r="AS224" s="309">
        <f t="shared" si="1092"/>
        <v>0.214</v>
      </c>
      <c r="AT224" s="309">
        <f t="shared" si="1092"/>
        <v>0.09</v>
      </c>
      <c r="AU224" s="309">
        <f>AT224</f>
        <v>0.09</v>
      </c>
      <c r="AV224" s="309">
        <f t="shared" ref="AV224:BL224" si="1095">AU224</f>
        <v>0.09</v>
      </c>
      <c r="AW224" s="309">
        <f t="shared" si="1095"/>
        <v>0.09</v>
      </c>
      <c r="AX224" s="309">
        <f t="shared" si="1095"/>
        <v>0.09</v>
      </c>
      <c r="AY224" s="309">
        <f t="shared" si="1095"/>
        <v>0.09</v>
      </c>
      <c r="AZ224" s="309">
        <f t="shared" si="1095"/>
        <v>0.09</v>
      </c>
      <c r="BA224" s="309">
        <f t="shared" si="1095"/>
        <v>0.09</v>
      </c>
      <c r="BB224" s="309">
        <f t="shared" si="1095"/>
        <v>0.09</v>
      </c>
      <c r="BC224" s="310">
        <f t="shared" si="1095"/>
        <v>0.09</v>
      </c>
      <c r="BD224" s="310">
        <f t="shared" si="1095"/>
        <v>0.09</v>
      </c>
      <c r="BE224" s="310">
        <f t="shared" si="1095"/>
        <v>0.09</v>
      </c>
      <c r="BF224" s="310">
        <f t="shared" si="1095"/>
        <v>0.09</v>
      </c>
      <c r="BG224" s="310">
        <f t="shared" si="1095"/>
        <v>0.09</v>
      </c>
      <c r="BH224" s="310">
        <f t="shared" si="1095"/>
        <v>0.09</v>
      </c>
      <c r="BI224" s="311">
        <f t="shared" si="1095"/>
        <v>0.09</v>
      </c>
      <c r="BJ224" s="310">
        <f t="shared" si="1095"/>
        <v>0.09</v>
      </c>
      <c r="BK224" s="310">
        <f t="shared" si="1095"/>
        <v>0.09</v>
      </c>
      <c r="BL224" s="310">
        <f t="shared" si="1095"/>
        <v>0.09</v>
      </c>
      <c r="BM224" s="312">
        <f t="shared" ref="BM224" si="1096">BL224</f>
        <v>0.09</v>
      </c>
      <c r="BN224" s="312">
        <f t="shared" ref="BN224" si="1097">BM224</f>
        <v>0.09</v>
      </c>
      <c r="BO224" s="312">
        <f t="shared" ref="BO224" si="1098">BN224</f>
        <v>0.09</v>
      </c>
      <c r="BP224" s="312">
        <f t="shared" ref="BP224" si="1099">BO224</f>
        <v>0.09</v>
      </c>
      <c r="BQ224" s="312">
        <f t="shared" ref="BQ224" si="1100">BP224</f>
        <v>0.09</v>
      </c>
      <c r="BR224" s="312">
        <f t="shared" ref="BR224" si="1101">BQ224</f>
        <v>0.09</v>
      </c>
      <c r="BS224" s="312">
        <f t="shared" ref="BS224" si="1102">BR224</f>
        <v>0.09</v>
      </c>
      <c r="BT224" s="312">
        <f t="shared" ref="BT224" si="1103">BS224</f>
        <v>0.09</v>
      </c>
      <c r="BU224" s="312">
        <f t="shared" ref="BU224" si="1104">BT224</f>
        <v>0.09</v>
      </c>
      <c r="BV224" s="312">
        <f t="shared" ref="BV224" si="1105">BU224</f>
        <v>0.09</v>
      </c>
      <c r="BW224" s="312">
        <f t="shared" ref="BW224" si="1106">BV224</f>
        <v>0.09</v>
      </c>
      <c r="BX224" s="312">
        <f t="shared" ref="BX224" si="1107">BW224</f>
        <v>0.09</v>
      </c>
      <c r="BY224" s="312">
        <f t="shared" ref="BY224" si="1108">BX224</f>
        <v>0.09</v>
      </c>
      <c r="BZ224" s="312">
        <f t="shared" ref="BZ224" si="1109">BY224</f>
        <v>0.09</v>
      </c>
      <c r="CA224" s="312">
        <f t="shared" ref="CA224" si="1110">BZ224</f>
        <v>0.09</v>
      </c>
      <c r="CB224" s="312">
        <f t="shared" ref="CB224" si="1111">CA224</f>
        <v>0.09</v>
      </c>
      <c r="CC224" s="312">
        <f t="shared" ref="CC224" si="1112">CB224</f>
        <v>0.09</v>
      </c>
      <c r="CD224" s="178"/>
    </row>
    <row r="225" spans="28:82" ht="15.6">
      <c r="AB225" s="122"/>
      <c r="AC225" s="122"/>
      <c r="AD225" s="122"/>
      <c r="AE225" s="122"/>
      <c r="AF225" s="122"/>
      <c r="AG225" s="122"/>
      <c r="AK225" s="171" t="s">
        <v>718</v>
      </c>
      <c r="AL225" s="122"/>
      <c r="AM225" s="360"/>
      <c r="AN225" s="309">
        <f t="shared" si="1092"/>
        <v>1.4E-2</v>
      </c>
      <c r="AO225" s="308">
        <f t="shared" si="1092"/>
        <v>1.4E-2</v>
      </c>
      <c r="AP225" s="308">
        <f t="shared" si="1092"/>
        <v>1.4E-2</v>
      </c>
      <c r="AQ225" s="308">
        <f t="shared" si="1092"/>
        <v>1.4E-2</v>
      </c>
      <c r="AR225" s="308">
        <f t="shared" si="1092"/>
        <v>1.4E-2</v>
      </c>
      <c r="AS225" s="309">
        <f t="shared" si="1092"/>
        <v>1.4E-2</v>
      </c>
      <c r="AT225" s="309">
        <f t="shared" si="1092"/>
        <v>1.4E-2</v>
      </c>
      <c r="AU225" s="309">
        <f>AU216</f>
        <v>1.4E-2</v>
      </c>
      <c r="AV225" s="309">
        <f t="shared" ref="AV225:BL225" si="1113">AV216</f>
        <v>1.4E-2</v>
      </c>
      <c r="AW225" s="309">
        <f t="shared" si="1113"/>
        <v>1.4E-2</v>
      </c>
      <c r="AX225" s="309">
        <f t="shared" si="1113"/>
        <v>1.4E-2</v>
      </c>
      <c r="AY225" s="309">
        <f t="shared" si="1113"/>
        <v>1.4E-2</v>
      </c>
      <c r="AZ225" s="309">
        <f t="shared" si="1113"/>
        <v>1.4E-2</v>
      </c>
      <c r="BA225" s="309">
        <f t="shared" si="1113"/>
        <v>1.4E-2</v>
      </c>
      <c r="BB225" s="309">
        <f t="shared" si="1113"/>
        <v>1.4E-2</v>
      </c>
      <c r="BC225" s="310">
        <f t="shared" si="1113"/>
        <v>1.4E-2</v>
      </c>
      <c r="BD225" s="310">
        <f t="shared" si="1113"/>
        <v>1.4E-2</v>
      </c>
      <c r="BE225" s="310">
        <f t="shared" si="1113"/>
        <v>1.4E-2</v>
      </c>
      <c r="BF225" s="310">
        <f t="shared" si="1113"/>
        <v>1.4E-2</v>
      </c>
      <c r="BG225" s="310">
        <f t="shared" si="1113"/>
        <v>1.4E-2</v>
      </c>
      <c r="BH225" s="310">
        <f t="shared" si="1113"/>
        <v>1.4E-2</v>
      </c>
      <c r="BI225" s="311">
        <f t="shared" si="1113"/>
        <v>1.4E-2</v>
      </c>
      <c r="BJ225" s="310">
        <f t="shared" si="1113"/>
        <v>1.4E-2</v>
      </c>
      <c r="BK225" s="310">
        <f t="shared" si="1113"/>
        <v>1.4E-2</v>
      </c>
      <c r="BL225" s="310">
        <f t="shared" si="1113"/>
        <v>1.4E-2</v>
      </c>
      <c r="BM225" s="312">
        <f t="shared" ref="BM225:CC225" si="1114">BM216</f>
        <v>1.4E-2</v>
      </c>
      <c r="BN225" s="312">
        <f t="shared" si="1114"/>
        <v>1.4E-2</v>
      </c>
      <c r="BO225" s="312">
        <f t="shared" si="1114"/>
        <v>1.4E-2</v>
      </c>
      <c r="BP225" s="312">
        <f t="shared" si="1114"/>
        <v>1.4E-2</v>
      </c>
      <c r="BQ225" s="312">
        <f t="shared" si="1114"/>
        <v>1.4E-2</v>
      </c>
      <c r="BR225" s="312">
        <f t="shared" si="1114"/>
        <v>1.4E-2</v>
      </c>
      <c r="BS225" s="312">
        <f t="shared" si="1114"/>
        <v>1.4E-2</v>
      </c>
      <c r="BT225" s="312">
        <f t="shared" si="1114"/>
        <v>1.4E-2</v>
      </c>
      <c r="BU225" s="312">
        <f t="shared" si="1114"/>
        <v>1.4E-2</v>
      </c>
      <c r="BV225" s="312">
        <f t="shared" si="1114"/>
        <v>1.4E-2</v>
      </c>
      <c r="BW225" s="312">
        <f t="shared" si="1114"/>
        <v>1.4E-2</v>
      </c>
      <c r="BX225" s="312">
        <f t="shared" si="1114"/>
        <v>1.4E-2</v>
      </c>
      <c r="BY225" s="312">
        <f t="shared" si="1114"/>
        <v>1.4E-2</v>
      </c>
      <c r="BZ225" s="312">
        <f t="shared" si="1114"/>
        <v>1.4E-2</v>
      </c>
      <c r="CA225" s="312">
        <f t="shared" si="1114"/>
        <v>1.4E-2</v>
      </c>
      <c r="CB225" s="312">
        <f t="shared" si="1114"/>
        <v>1.4E-2</v>
      </c>
      <c r="CC225" s="312">
        <f t="shared" si="1114"/>
        <v>1.4E-2</v>
      </c>
      <c r="CD225" s="178"/>
    </row>
    <row r="226" spans="28:82">
      <c r="AB226" s="122"/>
      <c r="AC226" s="122"/>
      <c r="AD226" s="122"/>
      <c r="AE226" s="122"/>
      <c r="AF226" s="122"/>
      <c r="AG226" s="122"/>
      <c r="AK226" s="171" t="s">
        <v>719</v>
      </c>
      <c r="AL226" s="122"/>
      <c r="AM226" s="361"/>
      <c r="AN226" s="338">
        <f t="shared" si="1092"/>
        <v>0.21</v>
      </c>
      <c r="AO226" s="308">
        <f t="shared" si="1092"/>
        <v>0.21</v>
      </c>
      <c r="AP226" s="308">
        <f t="shared" si="1092"/>
        <v>0.21</v>
      </c>
      <c r="AQ226" s="308">
        <f t="shared" si="1092"/>
        <v>0.21</v>
      </c>
      <c r="AR226" s="308">
        <f t="shared" si="1092"/>
        <v>0.21</v>
      </c>
      <c r="AS226" s="309">
        <f t="shared" si="1092"/>
        <v>0.21</v>
      </c>
      <c r="AT226" s="458">
        <f>IF(AND(AA12&gt;39082,AA12&lt;39142)=TRUE,21%,25%)</f>
        <v>0.25</v>
      </c>
      <c r="AU226" s="309">
        <v>0.26</v>
      </c>
      <c r="AV226" s="428">
        <f t="shared" ref="AV226:BL226" si="1115">AU226</f>
        <v>0.26</v>
      </c>
      <c r="AW226" s="428">
        <f t="shared" si="1115"/>
        <v>0.26</v>
      </c>
      <c r="AX226" s="428">
        <f t="shared" si="1115"/>
        <v>0.26</v>
      </c>
      <c r="AY226" s="428">
        <f t="shared" si="1115"/>
        <v>0.26</v>
      </c>
      <c r="AZ226" s="428">
        <f t="shared" si="1115"/>
        <v>0.26</v>
      </c>
      <c r="BA226" s="428">
        <f t="shared" si="1115"/>
        <v>0.26</v>
      </c>
      <c r="BB226" s="428">
        <f t="shared" si="1115"/>
        <v>0.26</v>
      </c>
      <c r="BC226" s="428">
        <f t="shared" si="1115"/>
        <v>0.26</v>
      </c>
      <c r="BD226" s="428">
        <f t="shared" si="1115"/>
        <v>0.26</v>
      </c>
      <c r="BE226" s="428">
        <f t="shared" si="1115"/>
        <v>0.26</v>
      </c>
      <c r="BF226" s="428">
        <f t="shared" si="1115"/>
        <v>0.26</v>
      </c>
      <c r="BG226" s="428">
        <f t="shared" si="1115"/>
        <v>0.26</v>
      </c>
      <c r="BH226" s="428">
        <f t="shared" si="1115"/>
        <v>0.26</v>
      </c>
      <c r="BI226" s="459">
        <f t="shared" si="1115"/>
        <v>0.26</v>
      </c>
      <c r="BJ226" s="428">
        <f t="shared" si="1115"/>
        <v>0.26</v>
      </c>
      <c r="BK226" s="428">
        <f t="shared" si="1115"/>
        <v>0.26</v>
      </c>
      <c r="BL226" s="428">
        <f t="shared" si="1115"/>
        <v>0.26</v>
      </c>
      <c r="BM226" s="460">
        <f t="shared" ref="BM226" si="1116">BL226</f>
        <v>0.26</v>
      </c>
      <c r="BN226" s="460">
        <f t="shared" ref="BN226" si="1117">BM226</f>
        <v>0.26</v>
      </c>
      <c r="BO226" s="460">
        <f t="shared" ref="BO226" si="1118">BN226</f>
        <v>0.26</v>
      </c>
      <c r="BP226" s="460">
        <f t="shared" ref="BP226" si="1119">BO226</f>
        <v>0.26</v>
      </c>
      <c r="BQ226" s="460">
        <f t="shared" ref="BQ226" si="1120">BP226</f>
        <v>0.26</v>
      </c>
      <c r="BR226" s="460">
        <f t="shared" ref="BR226" si="1121">BQ226</f>
        <v>0.26</v>
      </c>
      <c r="BS226" s="460">
        <f t="shared" ref="BS226" si="1122">BR226</f>
        <v>0.26</v>
      </c>
      <c r="BT226" s="460">
        <f t="shared" ref="BT226" si="1123">BS226</f>
        <v>0.26</v>
      </c>
      <c r="BU226" s="460">
        <f t="shared" ref="BU226" si="1124">BT226</f>
        <v>0.26</v>
      </c>
      <c r="BV226" s="460">
        <f t="shared" ref="BV226" si="1125">BU226</f>
        <v>0.26</v>
      </c>
      <c r="BW226" s="460">
        <f t="shared" ref="BW226" si="1126">BV226</f>
        <v>0.26</v>
      </c>
      <c r="BX226" s="460">
        <f t="shared" ref="BX226" si="1127">BW226</f>
        <v>0.26</v>
      </c>
      <c r="BY226" s="460">
        <f t="shared" ref="BY226" si="1128">BX226</f>
        <v>0.26</v>
      </c>
      <c r="BZ226" s="460">
        <f t="shared" ref="BZ226" si="1129">BY226</f>
        <v>0.26</v>
      </c>
      <c r="CA226" s="460">
        <f t="shared" ref="CA226" si="1130">BZ226</f>
        <v>0.26</v>
      </c>
      <c r="CB226" s="460">
        <f t="shared" ref="CB226" si="1131">CA226</f>
        <v>0.26</v>
      </c>
      <c r="CC226" s="460">
        <f t="shared" ref="CC226" si="1132">CB226</f>
        <v>0.26</v>
      </c>
      <c r="CD226" s="178"/>
    </row>
    <row r="227" spans="28:82">
      <c r="AB227" s="122"/>
      <c r="AC227" s="122"/>
      <c r="AD227" s="122"/>
      <c r="AE227" s="122"/>
      <c r="AF227" s="122"/>
      <c r="AG227" s="122"/>
      <c r="AK227" s="171" t="s">
        <v>720</v>
      </c>
      <c r="AL227" s="122"/>
      <c r="AM227" s="361"/>
      <c r="AN227" s="319">
        <f t="shared" si="1092"/>
        <v>0.02</v>
      </c>
      <c r="AO227" s="318">
        <f t="shared" si="1092"/>
        <v>0.02</v>
      </c>
      <c r="AP227" s="318">
        <f t="shared" si="1092"/>
        <v>0.02</v>
      </c>
      <c r="AQ227" s="318">
        <f t="shared" si="1092"/>
        <v>0.02</v>
      </c>
      <c r="AR227" s="318">
        <f t="shared" si="1092"/>
        <v>0.02</v>
      </c>
      <c r="AS227" s="319">
        <f t="shared" si="1092"/>
        <v>0.02</v>
      </c>
      <c r="AT227" s="319">
        <f t="shared" si="1092"/>
        <v>0.02</v>
      </c>
      <c r="AU227" s="319">
        <f>AU218</f>
        <v>0.02</v>
      </c>
      <c r="AV227" s="319">
        <f t="shared" ref="AV227:BL227" si="1133">AV218</f>
        <v>0.02</v>
      </c>
      <c r="AW227" s="319">
        <f t="shared" si="1133"/>
        <v>0.02</v>
      </c>
      <c r="AX227" s="319">
        <f t="shared" si="1133"/>
        <v>0.02</v>
      </c>
      <c r="AY227" s="319">
        <f t="shared" si="1133"/>
        <v>0.02</v>
      </c>
      <c r="AZ227" s="319">
        <f t="shared" si="1133"/>
        <v>0.02</v>
      </c>
      <c r="BA227" s="319">
        <f t="shared" si="1133"/>
        <v>0.02</v>
      </c>
      <c r="BB227" s="319">
        <f t="shared" si="1133"/>
        <v>0.02</v>
      </c>
      <c r="BC227" s="320">
        <f t="shared" si="1133"/>
        <v>0.02</v>
      </c>
      <c r="BD227" s="320">
        <f t="shared" si="1133"/>
        <v>0.02</v>
      </c>
      <c r="BE227" s="320">
        <f t="shared" si="1133"/>
        <v>0.02</v>
      </c>
      <c r="BF227" s="320">
        <f t="shared" si="1133"/>
        <v>0.02</v>
      </c>
      <c r="BG227" s="320">
        <f t="shared" si="1133"/>
        <v>0.02</v>
      </c>
      <c r="BH227" s="320">
        <f t="shared" si="1133"/>
        <v>0.02</v>
      </c>
      <c r="BI227" s="321">
        <f t="shared" si="1133"/>
        <v>0.02</v>
      </c>
      <c r="BJ227" s="320">
        <f t="shared" si="1133"/>
        <v>0.02</v>
      </c>
      <c r="BK227" s="320">
        <f t="shared" si="1133"/>
        <v>0.02</v>
      </c>
      <c r="BL227" s="320">
        <f t="shared" si="1133"/>
        <v>0.02</v>
      </c>
      <c r="BM227" s="322">
        <f t="shared" ref="BM227:CC227" si="1134">BM218</f>
        <v>0.02</v>
      </c>
      <c r="BN227" s="322">
        <f t="shared" si="1134"/>
        <v>0.02</v>
      </c>
      <c r="BO227" s="322">
        <f t="shared" si="1134"/>
        <v>0.02</v>
      </c>
      <c r="BP227" s="322">
        <f t="shared" si="1134"/>
        <v>0.02</v>
      </c>
      <c r="BQ227" s="322">
        <f t="shared" si="1134"/>
        <v>0.02</v>
      </c>
      <c r="BR227" s="322">
        <f t="shared" si="1134"/>
        <v>0.02</v>
      </c>
      <c r="BS227" s="322">
        <f t="shared" si="1134"/>
        <v>0.02</v>
      </c>
      <c r="BT227" s="322">
        <f t="shared" si="1134"/>
        <v>0.02</v>
      </c>
      <c r="BU227" s="322">
        <f t="shared" si="1134"/>
        <v>0.02</v>
      </c>
      <c r="BV227" s="322">
        <f t="shared" si="1134"/>
        <v>0.02</v>
      </c>
      <c r="BW227" s="322">
        <f t="shared" si="1134"/>
        <v>0.02</v>
      </c>
      <c r="BX227" s="322">
        <f t="shared" si="1134"/>
        <v>0.02</v>
      </c>
      <c r="BY227" s="322">
        <f t="shared" si="1134"/>
        <v>0.02</v>
      </c>
      <c r="BZ227" s="322">
        <f t="shared" si="1134"/>
        <v>0.02</v>
      </c>
      <c r="CA227" s="322">
        <f t="shared" si="1134"/>
        <v>0.02</v>
      </c>
      <c r="CB227" s="322">
        <f t="shared" si="1134"/>
        <v>0.02</v>
      </c>
      <c r="CC227" s="322">
        <f t="shared" si="1134"/>
        <v>0.02</v>
      </c>
      <c r="CD227" s="178"/>
    </row>
    <row r="228" spans="28:82">
      <c r="AB228" s="122"/>
      <c r="AC228" s="122"/>
      <c r="AD228" s="122"/>
      <c r="AE228" s="122"/>
      <c r="AF228" s="122"/>
      <c r="AG228" s="122"/>
      <c r="AK228" s="363"/>
      <c r="AL228" s="40"/>
      <c r="AM228" s="122"/>
      <c r="AN228" s="122"/>
      <c r="AO228" s="293"/>
      <c r="AP228" s="148"/>
      <c r="AQ228" s="148"/>
      <c r="AR228" s="148"/>
      <c r="BC228" s="121"/>
      <c r="BD228" s="121"/>
      <c r="BG228" s="121"/>
      <c r="BH228" s="121"/>
      <c r="BI228" s="294"/>
      <c r="BJ228" s="121"/>
      <c r="BK228" s="121"/>
      <c r="BL228" s="121"/>
      <c r="BM228" s="295"/>
      <c r="BN228" s="295"/>
      <c r="BO228" s="295"/>
      <c r="BP228" s="295"/>
      <c r="BQ228" s="295"/>
      <c r="BR228" s="295"/>
      <c r="BS228" s="295"/>
      <c r="BT228" s="295"/>
      <c r="BU228" s="295"/>
      <c r="BV228" s="295"/>
      <c r="BW228" s="295"/>
      <c r="BX228" s="295"/>
      <c r="BY228" s="295"/>
      <c r="BZ228" s="295"/>
      <c r="CA228" s="295"/>
      <c r="CB228" s="295"/>
      <c r="CC228" s="295"/>
      <c r="CD228" s="364"/>
    </row>
    <row r="229" spans="28:82" ht="13.8" thickBot="1">
      <c r="AB229" s="122"/>
      <c r="AC229" s="122"/>
      <c r="AD229" s="122"/>
      <c r="AE229" s="122"/>
      <c r="AF229" s="122"/>
      <c r="AG229" s="122"/>
      <c r="AK229" s="171"/>
      <c r="AL229" s="122"/>
      <c r="AM229" s="122"/>
      <c r="AN229" s="376"/>
      <c r="AO229" s="293"/>
      <c r="AP229" s="377"/>
      <c r="AQ229" s="377"/>
      <c r="AR229" s="424"/>
      <c r="AS229" s="361"/>
      <c r="AT229" s="361"/>
      <c r="AU229" s="361"/>
      <c r="AV229" s="361"/>
      <c r="AW229" s="361"/>
      <c r="AX229" s="361"/>
      <c r="AY229" s="462"/>
      <c r="AZ229" s="349"/>
      <c r="BC229" s="121"/>
      <c r="BD229" s="121"/>
      <c r="BG229" s="121"/>
      <c r="BH229" s="121"/>
      <c r="BI229" s="294"/>
      <c r="BJ229" s="121"/>
      <c r="BK229" s="121"/>
      <c r="BL229" s="121"/>
      <c r="BM229" s="295"/>
      <c r="BN229" s="295"/>
      <c r="BO229" s="295"/>
      <c r="BP229" s="295"/>
      <c r="BQ229" s="295"/>
      <c r="BR229" s="295"/>
      <c r="BS229" s="295"/>
      <c r="BT229" s="295"/>
      <c r="BU229" s="295"/>
      <c r="BV229" s="295"/>
      <c r="BW229" s="295"/>
      <c r="BX229" s="295"/>
      <c r="BY229" s="295"/>
      <c r="BZ229" s="295"/>
      <c r="CA229" s="295"/>
      <c r="CB229" s="295"/>
      <c r="CC229" s="295"/>
    </row>
    <row r="230" spans="28:82">
      <c r="AB230" s="122"/>
      <c r="AC230" s="122"/>
      <c r="AD230" s="122"/>
      <c r="AE230" s="122"/>
      <c r="AF230" s="122"/>
      <c r="AG230" s="122"/>
      <c r="AK230" s="358" t="s">
        <v>6</v>
      </c>
      <c r="AL230" s="125"/>
      <c r="AM230" s="125"/>
      <c r="AN230" s="125">
        <v>2001</v>
      </c>
      <c r="AO230" s="286">
        <f t="shared" ref="AO230:BL230" si="1135">AN230+1</f>
        <v>2002</v>
      </c>
      <c r="AP230" s="287">
        <f t="shared" si="1135"/>
        <v>2003</v>
      </c>
      <c r="AQ230" s="287">
        <f t="shared" si="1135"/>
        <v>2004</v>
      </c>
      <c r="AR230" s="287">
        <f t="shared" si="1135"/>
        <v>2005</v>
      </c>
      <c r="AS230" s="285">
        <f t="shared" si="1135"/>
        <v>2006</v>
      </c>
      <c r="AT230" s="285">
        <f t="shared" si="1135"/>
        <v>2007</v>
      </c>
      <c r="AU230" s="285">
        <f t="shared" si="1135"/>
        <v>2008</v>
      </c>
      <c r="AV230" s="285">
        <f t="shared" si="1135"/>
        <v>2009</v>
      </c>
      <c r="AW230" s="285">
        <f t="shared" si="1135"/>
        <v>2010</v>
      </c>
      <c r="AX230" s="285">
        <f t="shared" si="1135"/>
        <v>2011</v>
      </c>
      <c r="AY230" s="285">
        <f t="shared" si="1135"/>
        <v>2012</v>
      </c>
      <c r="AZ230" s="285">
        <f t="shared" si="1135"/>
        <v>2013</v>
      </c>
      <c r="BA230" s="285">
        <f t="shared" si="1135"/>
        <v>2014</v>
      </c>
      <c r="BB230" s="285">
        <f t="shared" si="1135"/>
        <v>2015</v>
      </c>
      <c r="BC230" s="288">
        <f t="shared" si="1135"/>
        <v>2016</v>
      </c>
      <c r="BD230" s="288">
        <f t="shared" si="1135"/>
        <v>2017</v>
      </c>
      <c r="BE230" s="288">
        <f t="shared" si="1135"/>
        <v>2018</v>
      </c>
      <c r="BF230" s="288">
        <f t="shared" si="1135"/>
        <v>2019</v>
      </c>
      <c r="BG230" s="288">
        <f t="shared" si="1135"/>
        <v>2020</v>
      </c>
      <c r="BH230" s="288">
        <f t="shared" si="1135"/>
        <v>2021</v>
      </c>
      <c r="BI230" s="289">
        <f t="shared" si="1135"/>
        <v>2022</v>
      </c>
      <c r="BJ230" s="288">
        <f t="shared" si="1135"/>
        <v>2023</v>
      </c>
      <c r="BK230" s="288">
        <f t="shared" si="1135"/>
        <v>2024</v>
      </c>
      <c r="BL230" s="288">
        <f t="shared" si="1135"/>
        <v>2025</v>
      </c>
      <c r="BM230" s="290">
        <f t="shared" ref="BM230" si="1136">BL230+1</f>
        <v>2026</v>
      </c>
      <c r="BN230" s="290">
        <f t="shared" ref="BN230" si="1137">BM230+1</f>
        <v>2027</v>
      </c>
      <c r="BO230" s="290">
        <f t="shared" ref="BO230" si="1138">BN230+1</f>
        <v>2028</v>
      </c>
      <c r="BP230" s="290">
        <f t="shared" ref="BP230" si="1139">BO230+1</f>
        <v>2029</v>
      </c>
      <c r="BQ230" s="290">
        <f t="shared" ref="BQ230" si="1140">BP230+1</f>
        <v>2030</v>
      </c>
      <c r="BR230" s="290">
        <f t="shared" ref="BR230" si="1141">BQ230+1</f>
        <v>2031</v>
      </c>
      <c r="BS230" s="290">
        <f t="shared" ref="BS230" si="1142">BR230+1</f>
        <v>2032</v>
      </c>
      <c r="BT230" s="290">
        <f t="shared" ref="BT230" si="1143">BS230+1</f>
        <v>2033</v>
      </c>
      <c r="BU230" s="290">
        <f t="shared" ref="BU230" si="1144">BT230+1</f>
        <v>2034</v>
      </c>
      <c r="BV230" s="290">
        <f t="shared" ref="BV230" si="1145">BU230+1</f>
        <v>2035</v>
      </c>
      <c r="BW230" s="290">
        <f t="shared" ref="BW230" si="1146">BV230+1</f>
        <v>2036</v>
      </c>
      <c r="BX230" s="290">
        <f t="shared" ref="BX230" si="1147">BW230+1</f>
        <v>2037</v>
      </c>
      <c r="BY230" s="290">
        <f t="shared" ref="BY230" si="1148">BX230+1</f>
        <v>2038</v>
      </c>
      <c r="BZ230" s="290">
        <f t="shared" ref="BZ230" si="1149">BY230+1</f>
        <v>2039</v>
      </c>
      <c r="CA230" s="290">
        <f t="shared" ref="CA230" si="1150">BZ230+1</f>
        <v>2040</v>
      </c>
      <c r="CB230" s="290">
        <f t="shared" ref="CB230" si="1151">CA230+1</f>
        <v>2041</v>
      </c>
      <c r="CC230" s="290">
        <f t="shared" ref="CC230" si="1152">CB230+1</f>
        <v>2042</v>
      </c>
      <c r="CD230" s="291"/>
    </row>
    <row r="231" spans="28:82">
      <c r="AB231" s="122"/>
      <c r="AC231" s="122"/>
      <c r="AD231" s="122"/>
      <c r="AE231" s="122"/>
      <c r="AF231" s="122"/>
      <c r="AG231" s="122"/>
      <c r="AK231" s="171"/>
      <c r="AL231" s="122"/>
      <c r="AM231" s="122"/>
      <c r="AN231" s="122" t="str">
        <f t="shared" ref="AN231:CC231" si="1153">IF($AA$17=4,$Z$16,IF($AA$17=5,$Z$17,$Z$13))</f>
        <v>WAO</v>
      </c>
      <c r="AO231" s="122" t="str">
        <f t="shared" si="1153"/>
        <v>WAO</v>
      </c>
      <c r="AP231" s="122" t="str">
        <f t="shared" si="1153"/>
        <v>WAO</v>
      </c>
      <c r="AQ231" s="293" t="str">
        <f t="shared" si="1153"/>
        <v>WAO</v>
      </c>
      <c r="AR231" s="293" t="str">
        <f t="shared" si="1153"/>
        <v>WAO</v>
      </c>
      <c r="AS231" s="444" t="str">
        <f t="shared" si="1153"/>
        <v>WAO</v>
      </c>
      <c r="AT231" s="444" t="str">
        <f t="shared" si="1153"/>
        <v>WAO</v>
      </c>
      <c r="AU231" s="444" t="str">
        <f t="shared" si="1153"/>
        <v>WAO</v>
      </c>
      <c r="AV231" s="444" t="str">
        <f t="shared" si="1153"/>
        <v>WAO</v>
      </c>
      <c r="AW231" s="444" t="str">
        <f t="shared" si="1153"/>
        <v>WAO</v>
      </c>
      <c r="AX231" s="444" t="str">
        <f t="shared" si="1153"/>
        <v>WAO</v>
      </c>
      <c r="AY231" s="444" t="str">
        <f t="shared" si="1153"/>
        <v>WAO</v>
      </c>
      <c r="AZ231" s="444" t="str">
        <f t="shared" si="1153"/>
        <v>WAO</v>
      </c>
      <c r="BA231" s="444" t="str">
        <f t="shared" si="1153"/>
        <v>WAO</v>
      </c>
      <c r="BB231" s="444" t="str">
        <f t="shared" si="1153"/>
        <v>WAO</v>
      </c>
      <c r="BC231" s="445" t="str">
        <f t="shared" si="1153"/>
        <v>WAO</v>
      </c>
      <c r="BD231" s="445" t="str">
        <f t="shared" si="1153"/>
        <v>WAO</v>
      </c>
      <c r="BE231" s="445" t="str">
        <f t="shared" si="1153"/>
        <v>WAO</v>
      </c>
      <c r="BF231" s="445" t="str">
        <f t="shared" si="1153"/>
        <v>WAO</v>
      </c>
      <c r="BG231" s="445" t="str">
        <f t="shared" si="1153"/>
        <v>WAO</v>
      </c>
      <c r="BH231" s="445" t="str">
        <f t="shared" si="1153"/>
        <v>WAO</v>
      </c>
      <c r="BI231" s="446" t="str">
        <f t="shared" si="1153"/>
        <v>WAO</v>
      </c>
      <c r="BJ231" s="445" t="str">
        <f t="shared" si="1153"/>
        <v>WAO</v>
      </c>
      <c r="BK231" s="445" t="str">
        <f t="shared" si="1153"/>
        <v>WAO</v>
      </c>
      <c r="BL231" s="445" t="str">
        <f t="shared" si="1153"/>
        <v>WAO</v>
      </c>
      <c r="BM231" s="447" t="str">
        <f t="shared" si="1153"/>
        <v>WAO</v>
      </c>
      <c r="BN231" s="447" t="str">
        <f t="shared" si="1153"/>
        <v>WAO</v>
      </c>
      <c r="BO231" s="447" t="str">
        <f t="shared" si="1153"/>
        <v>WAO</v>
      </c>
      <c r="BP231" s="447" t="str">
        <f t="shared" si="1153"/>
        <v>WAO</v>
      </c>
      <c r="BQ231" s="447" t="str">
        <f t="shared" si="1153"/>
        <v>WAO</v>
      </c>
      <c r="BR231" s="447" t="str">
        <f t="shared" si="1153"/>
        <v>WAO</v>
      </c>
      <c r="BS231" s="447" t="str">
        <f t="shared" si="1153"/>
        <v>WAO</v>
      </c>
      <c r="BT231" s="447" t="str">
        <f t="shared" si="1153"/>
        <v>WAO</v>
      </c>
      <c r="BU231" s="447" t="str">
        <f t="shared" si="1153"/>
        <v>WAO</v>
      </c>
      <c r="BV231" s="447" t="str">
        <f t="shared" si="1153"/>
        <v>WAO</v>
      </c>
      <c r="BW231" s="447" t="str">
        <f t="shared" si="1153"/>
        <v>WAO</v>
      </c>
      <c r="BX231" s="447" t="str">
        <f t="shared" si="1153"/>
        <v>WAO</v>
      </c>
      <c r="BY231" s="447" t="str">
        <f t="shared" si="1153"/>
        <v>WAO</v>
      </c>
      <c r="BZ231" s="447" t="str">
        <f t="shared" si="1153"/>
        <v>WAO</v>
      </c>
      <c r="CA231" s="447" t="str">
        <f t="shared" si="1153"/>
        <v>WAO</v>
      </c>
      <c r="CB231" s="447" t="str">
        <f t="shared" si="1153"/>
        <v>WAO</v>
      </c>
      <c r="CC231" s="447" t="str">
        <f t="shared" si="1153"/>
        <v>WAO</v>
      </c>
      <c r="CD231" s="178"/>
    </row>
    <row r="232" spans="28:82">
      <c r="AK232" s="171" t="s">
        <v>715</v>
      </c>
      <c r="AL232" s="122"/>
      <c r="AM232" s="359"/>
      <c r="AN232" s="299">
        <f t="shared" ref="AN232:AX232" si="1154">IF($AA$17=4,AN213,IF($AA$17=5,AN222,AN186))</f>
        <v>2.6651231066002534E-2</v>
      </c>
      <c r="AO232" s="299">
        <f t="shared" si="1154"/>
        <v>3.7659730819599391E-2</v>
      </c>
      <c r="AP232" s="299">
        <f t="shared" si="1154"/>
        <v>4.1433788213758316E-2</v>
      </c>
      <c r="AQ232" s="299">
        <f t="shared" si="1154"/>
        <v>4.1022225148983571E-2</v>
      </c>
      <c r="AR232" s="299">
        <f t="shared" si="1154"/>
        <v>3.2974624821844323E-2</v>
      </c>
      <c r="AS232" s="300">
        <f t="shared" si="1154"/>
        <v>1.741105519772157E-2</v>
      </c>
      <c r="AT232" s="300">
        <f t="shared" si="1154"/>
        <v>1.0559160160651171E-2</v>
      </c>
      <c r="AU232" s="300">
        <f>IF($AA$17=4,AU213,IF($AA$17=5,AU222,AU186))</f>
        <v>1.0162187059377326E-2</v>
      </c>
      <c r="AV232" s="300">
        <f t="shared" si="1154"/>
        <v>1.7668932912550117E-2</v>
      </c>
      <c r="AW232" s="300">
        <f t="shared" si="1154"/>
        <v>2.5444356029305171E-2</v>
      </c>
      <c r="AX232" s="300">
        <f t="shared" si="1154"/>
        <v>2.4641313377188334E-2</v>
      </c>
      <c r="AY232" s="300">
        <f t="shared" ref="AY232:BL232" si="1155">IF($AA$17=4,AY213,IF($AA$17=5,AY222,AY186))</f>
        <v>2.1741447391596669E-2</v>
      </c>
      <c r="AZ232" s="300">
        <f t="shared" si="1155"/>
        <v>2.5437233887533495E-2</v>
      </c>
      <c r="BA232" s="300">
        <f t="shared" si="1155"/>
        <v>1.3861492515345297E-2</v>
      </c>
      <c r="BB232" s="300">
        <f t="shared" si="1155"/>
        <v>1.3694652802078267E-2</v>
      </c>
      <c r="BC232" s="301">
        <f t="shared" si="1155"/>
        <v>1.2383656557784395E-2</v>
      </c>
      <c r="BD232" s="301">
        <f t="shared" si="1155"/>
        <v>1.3646416148230811E-2</v>
      </c>
      <c r="BE232" s="301">
        <f t="shared" si="1155"/>
        <v>1.451037729467175E-2</v>
      </c>
      <c r="BF232" s="301">
        <f t="shared" si="1155"/>
        <v>1.6186984318659059E-2</v>
      </c>
      <c r="BG232" s="301">
        <f t="shared" si="1155"/>
        <v>2.056297127094453E-2</v>
      </c>
      <c r="BH232" s="301">
        <f t="shared" si="1155"/>
        <v>2.2436713595748392E-2</v>
      </c>
      <c r="BI232" s="302">
        <f t="shared" si="1155"/>
        <v>2.1004539684301715E-2</v>
      </c>
      <c r="BJ232" s="301">
        <f t="shared" si="1155"/>
        <v>2.4462787806639907E-2</v>
      </c>
      <c r="BK232" s="301">
        <f t="shared" si="1155"/>
        <v>5.0900385505608714E-2</v>
      </c>
      <c r="BL232" s="301">
        <f t="shared" si="1155"/>
        <v>6.2614622044458779E-2</v>
      </c>
      <c r="BM232" s="303">
        <f t="shared" ref="BM232:CC232" si="1156">IF($AA$17=4,BM213,IF($AA$17=5,BM222,BM186))</f>
        <v>6.2614622044458779E-2</v>
      </c>
      <c r="BN232" s="303">
        <f t="shared" si="1156"/>
        <v>6.2614622044458779E-2</v>
      </c>
      <c r="BO232" s="303">
        <f t="shared" si="1156"/>
        <v>6.2614622044458779E-2</v>
      </c>
      <c r="BP232" s="303">
        <f t="shared" si="1156"/>
        <v>6.2614622044458779E-2</v>
      </c>
      <c r="BQ232" s="303">
        <f t="shared" si="1156"/>
        <v>6.2614622044458779E-2</v>
      </c>
      <c r="BR232" s="303">
        <f t="shared" si="1156"/>
        <v>6.2614622044458779E-2</v>
      </c>
      <c r="BS232" s="303">
        <f t="shared" si="1156"/>
        <v>6.2614622044458779E-2</v>
      </c>
      <c r="BT232" s="303">
        <f t="shared" si="1156"/>
        <v>6.2614622044458779E-2</v>
      </c>
      <c r="BU232" s="303">
        <f t="shared" si="1156"/>
        <v>6.2614622044458779E-2</v>
      </c>
      <c r="BV232" s="303">
        <f t="shared" si="1156"/>
        <v>6.2614622044458779E-2</v>
      </c>
      <c r="BW232" s="303">
        <f t="shared" si="1156"/>
        <v>6.2614622044458779E-2</v>
      </c>
      <c r="BX232" s="303">
        <f t="shared" si="1156"/>
        <v>6.2614622044458779E-2</v>
      </c>
      <c r="BY232" s="303">
        <f t="shared" si="1156"/>
        <v>6.2614622044458779E-2</v>
      </c>
      <c r="BZ232" s="303">
        <f t="shared" si="1156"/>
        <v>6.2614622044458779E-2</v>
      </c>
      <c r="CA232" s="303">
        <f t="shared" si="1156"/>
        <v>6.2614622044458779E-2</v>
      </c>
      <c r="CB232" s="303">
        <f t="shared" si="1156"/>
        <v>6.2614622044458779E-2</v>
      </c>
      <c r="CC232" s="303">
        <f t="shared" si="1156"/>
        <v>6.2614622044458779E-2</v>
      </c>
      <c r="CD232" s="178"/>
    </row>
    <row r="233" spans="28:82">
      <c r="AK233" s="171" t="s">
        <v>716</v>
      </c>
      <c r="AL233" s="122"/>
      <c r="AM233" s="359"/>
      <c r="AN233" s="308">
        <f t="shared" ref="AN233:AX233" si="1157">IF($AA$17=4,AN214,IF($AA$17=5,AN223,AN187))</f>
        <v>5.4500009839908214E-2</v>
      </c>
      <c r="AO233" s="308">
        <f t="shared" si="1157"/>
        <v>4.7799991598603153E-2</v>
      </c>
      <c r="AP233" s="308">
        <f t="shared" si="1157"/>
        <v>4.6599997461220122E-2</v>
      </c>
      <c r="AQ233" s="308">
        <f t="shared" si="1157"/>
        <v>4.5000007490993976E-2</v>
      </c>
      <c r="AR233" s="308">
        <f t="shared" si="1157"/>
        <v>3.9300011835601056E-2</v>
      </c>
      <c r="AS233" s="309">
        <f t="shared" si="1157"/>
        <v>3.6156695917221038E-2</v>
      </c>
      <c r="AT233" s="309">
        <f t="shared" si="1157"/>
        <v>3.8235620751875921E-2</v>
      </c>
      <c r="AU233" s="309">
        <f t="shared" si="1157"/>
        <v>4.410003903757409E-2</v>
      </c>
      <c r="AV233" s="309">
        <f t="shared" si="1157"/>
        <v>4.2200028760331243E-2</v>
      </c>
      <c r="AW233" s="309">
        <f t="shared" si="1157"/>
        <v>3.8900033450578686E-2</v>
      </c>
      <c r="AX233" s="309">
        <f t="shared" si="1157"/>
        <v>3.1000007537453245E-2</v>
      </c>
      <c r="AY233" s="309">
        <f t="shared" ref="AY233:BL233" si="1158">IF($AA$17=4,AY214,IF($AA$17=5,AY223,AY187))</f>
        <v>2.7100009653499013E-2</v>
      </c>
      <c r="AZ233" s="309">
        <f t="shared" si="1158"/>
        <v>2.2300050192195053E-2</v>
      </c>
      <c r="BA233" s="309">
        <f t="shared" si="1158"/>
        <v>2.5299957325744638E-2</v>
      </c>
      <c r="BB233" s="309">
        <f t="shared" si="1158"/>
        <v>1.5399960174683036E-2</v>
      </c>
      <c r="BC233" s="310">
        <f t="shared" si="1158"/>
        <v>1.1100034333807018E-2</v>
      </c>
      <c r="BD233" s="310">
        <f t="shared" si="1158"/>
        <v>7.1000003200292205E-3</v>
      </c>
      <c r="BE233" s="310">
        <f t="shared" si="1158"/>
        <v>9.1000155016305317E-3</v>
      </c>
      <c r="BF233" s="310">
        <f t="shared" si="1158"/>
        <v>8.6000335029261521E-3</v>
      </c>
      <c r="BG233" s="310">
        <f t="shared" si="1158"/>
        <v>1.0400554570129117E-3</v>
      </c>
      <c r="BH233" s="310">
        <f t="shared" si="1158"/>
        <v>-2.1600186074329786E-3</v>
      </c>
      <c r="BI233" s="311">
        <f t="shared" si="1158"/>
        <v>8.7995469739587939E-4</v>
      </c>
      <c r="BJ233" s="310">
        <f t="shared" si="1158"/>
        <v>2.3329968858514682E-2</v>
      </c>
      <c r="BK233" s="310">
        <f t="shared" si="1158"/>
        <v>3.0590005328907655E-2</v>
      </c>
      <c r="BL233" s="310">
        <f t="shared" si="1158"/>
        <v>2.6869942060977925E-2</v>
      </c>
      <c r="BM233" s="312">
        <f t="shared" ref="BM233:CC233" si="1159">IF($AA$17=4,BM214,IF($AA$17=5,BM223,BM187))</f>
        <v>2.6869942060977925E-2</v>
      </c>
      <c r="BN233" s="312">
        <f t="shared" si="1159"/>
        <v>2.6869942060977925E-2</v>
      </c>
      <c r="BO233" s="312">
        <f t="shared" si="1159"/>
        <v>2.6869942060977925E-2</v>
      </c>
      <c r="BP233" s="312">
        <f t="shared" si="1159"/>
        <v>2.6869942060977925E-2</v>
      </c>
      <c r="BQ233" s="312">
        <f t="shared" si="1159"/>
        <v>2.6869942060977925E-2</v>
      </c>
      <c r="BR233" s="312">
        <f t="shared" si="1159"/>
        <v>2.6869942060977925E-2</v>
      </c>
      <c r="BS233" s="312">
        <f t="shared" si="1159"/>
        <v>2.6869942060977925E-2</v>
      </c>
      <c r="BT233" s="312">
        <f t="shared" si="1159"/>
        <v>2.6869942060977925E-2</v>
      </c>
      <c r="BU233" s="312">
        <f t="shared" si="1159"/>
        <v>2.6869942060977925E-2</v>
      </c>
      <c r="BV233" s="312">
        <f t="shared" si="1159"/>
        <v>2.6869942060977925E-2</v>
      </c>
      <c r="BW233" s="312">
        <f t="shared" si="1159"/>
        <v>2.6869942060977925E-2</v>
      </c>
      <c r="BX233" s="312">
        <f t="shared" si="1159"/>
        <v>2.6869942060977925E-2</v>
      </c>
      <c r="BY233" s="312">
        <f t="shared" si="1159"/>
        <v>2.6869942060977925E-2</v>
      </c>
      <c r="BZ233" s="312">
        <f t="shared" si="1159"/>
        <v>2.6869942060977925E-2</v>
      </c>
      <c r="CA233" s="312">
        <f t="shared" si="1159"/>
        <v>2.6869942060977925E-2</v>
      </c>
      <c r="CB233" s="312">
        <f t="shared" si="1159"/>
        <v>2.6869942060977925E-2</v>
      </c>
      <c r="CC233" s="312">
        <f t="shared" si="1159"/>
        <v>2.6869942060977925E-2</v>
      </c>
      <c r="CD233" s="178"/>
    </row>
    <row r="234" spans="28:82">
      <c r="AK234" s="171" t="s">
        <v>717</v>
      </c>
      <c r="AL234" s="122"/>
      <c r="AM234" s="360"/>
      <c r="AN234" s="308">
        <f t="shared" ref="AN234:AX234" si="1160">IF($AA$17=4,AN215,IF($AA$17=5,AN224,AN188))</f>
        <v>0.214</v>
      </c>
      <c r="AO234" s="308">
        <f t="shared" si="1160"/>
        <v>0.214</v>
      </c>
      <c r="AP234" s="308">
        <f t="shared" si="1160"/>
        <v>0.214</v>
      </c>
      <c r="AQ234" s="308">
        <f t="shared" si="1160"/>
        <v>0.214</v>
      </c>
      <c r="AR234" s="308">
        <f t="shared" si="1160"/>
        <v>0.214</v>
      </c>
      <c r="AS234" s="309">
        <f t="shared" si="1160"/>
        <v>0.214</v>
      </c>
      <c r="AT234" s="309">
        <f t="shared" si="1160"/>
        <v>0.20100000000000001</v>
      </c>
      <c r="AU234" s="309">
        <f t="shared" si="1160"/>
        <v>0.20100000000000001</v>
      </c>
      <c r="AV234" s="309">
        <f t="shared" si="1160"/>
        <v>0.20100000000000001</v>
      </c>
      <c r="AW234" s="309">
        <f t="shared" si="1160"/>
        <v>0.20100000000000001</v>
      </c>
      <c r="AX234" s="309">
        <f t="shared" si="1160"/>
        <v>0.20100000000000001</v>
      </c>
      <c r="AY234" s="309">
        <f t="shared" ref="AY234:BL234" si="1161">IF($AA$17=4,AY215,IF($AA$17=5,AY224,AY188))</f>
        <v>0.20100000000000001</v>
      </c>
      <c r="AZ234" s="309">
        <f t="shared" si="1161"/>
        <v>0.20100000000000001</v>
      </c>
      <c r="BA234" s="309">
        <f t="shared" si="1161"/>
        <v>0.20100000000000001</v>
      </c>
      <c r="BB234" s="309">
        <f t="shared" si="1161"/>
        <v>0.20100000000000001</v>
      </c>
      <c r="BC234" s="310">
        <f t="shared" si="1161"/>
        <v>0.20100000000000001</v>
      </c>
      <c r="BD234" s="310">
        <f t="shared" si="1161"/>
        <v>0.20100000000000001</v>
      </c>
      <c r="BE234" s="310">
        <f t="shared" si="1161"/>
        <v>0.20100000000000001</v>
      </c>
      <c r="BF234" s="310">
        <f t="shared" si="1161"/>
        <v>0.20100000000000001</v>
      </c>
      <c r="BG234" s="310">
        <f t="shared" si="1161"/>
        <v>0.20100000000000001</v>
      </c>
      <c r="BH234" s="310">
        <f t="shared" si="1161"/>
        <v>0.20100000000000001</v>
      </c>
      <c r="BI234" s="311">
        <f t="shared" si="1161"/>
        <v>0.20100000000000001</v>
      </c>
      <c r="BJ234" s="310">
        <f t="shared" si="1161"/>
        <v>0.20100000000000001</v>
      </c>
      <c r="BK234" s="310">
        <f t="shared" si="1161"/>
        <v>0.20100000000000001</v>
      </c>
      <c r="BL234" s="310">
        <f t="shared" si="1161"/>
        <v>0.20100000000000001</v>
      </c>
      <c r="BM234" s="312">
        <f t="shared" ref="BM234:CC234" si="1162">IF($AA$17=4,BM215,IF($AA$17=5,BM224,BM188))</f>
        <v>0.20100000000000001</v>
      </c>
      <c r="BN234" s="312">
        <f t="shared" si="1162"/>
        <v>0.20100000000000001</v>
      </c>
      <c r="BO234" s="312">
        <f t="shared" si="1162"/>
        <v>0.20100000000000001</v>
      </c>
      <c r="BP234" s="312">
        <f t="shared" si="1162"/>
        <v>0.20100000000000001</v>
      </c>
      <c r="BQ234" s="312">
        <f t="shared" si="1162"/>
        <v>0.20100000000000001</v>
      </c>
      <c r="BR234" s="312">
        <f t="shared" si="1162"/>
        <v>0.20100000000000001</v>
      </c>
      <c r="BS234" s="312">
        <f t="shared" si="1162"/>
        <v>0.20100000000000001</v>
      </c>
      <c r="BT234" s="312">
        <f t="shared" si="1162"/>
        <v>0.20100000000000001</v>
      </c>
      <c r="BU234" s="312">
        <f t="shared" si="1162"/>
        <v>0.20100000000000001</v>
      </c>
      <c r="BV234" s="312">
        <f t="shared" si="1162"/>
        <v>0.20100000000000001</v>
      </c>
      <c r="BW234" s="312">
        <f t="shared" si="1162"/>
        <v>0.20100000000000001</v>
      </c>
      <c r="BX234" s="312">
        <f t="shared" si="1162"/>
        <v>0.20100000000000001</v>
      </c>
      <c r="BY234" s="312">
        <f t="shared" si="1162"/>
        <v>0.20100000000000001</v>
      </c>
      <c r="BZ234" s="312">
        <f t="shared" si="1162"/>
        <v>0.20100000000000001</v>
      </c>
      <c r="CA234" s="312">
        <f t="shared" si="1162"/>
        <v>0.20100000000000001</v>
      </c>
      <c r="CB234" s="312">
        <f t="shared" si="1162"/>
        <v>0.20100000000000001</v>
      </c>
      <c r="CC234" s="312">
        <f t="shared" si="1162"/>
        <v>0.20100000000000001</v>
      </c>
      <c r="CD234" s="178"/>
    </row>
    <row r="235" spans="28:82" ht="15.6">
      <c r="AK235" s="171" t="s">
        <v>718</v>
      </c>
      <c r="AL235" s="122"/>
      <c r="AM235" s="360"/>
      <c r="AN235" s="308">
        <f t="shared" ref="AN235:AX235" si="1163">IF($AA$17=4,AN216,IF($AA$17=5,AN225,AN189))</f>
        <v>1.4E-2</v>
      </c>
      <c r="AO235" s="308">
        <f t="shared" si="1163"/>
        <v>1.4E-2</v>
      </c>
      <c r="AP235" s="308">
        <f t="shared" si="1163"/>
        <v>1.4E-2</v>
      </c>
      <c r="AQ235" s="308">
        <f t="shared" si="1163"/>
        <v>1.4E-2</v>
      </c>
      <c r="AR235" s="308">
        <f t="shared" si="1163"/>
        <v>1.4E-2</v>
      </c>
      <c r="AS235" s="309">
        <f t="shared" si="1163"/>
        <v>1.4E-2</v>
      </c>
      <c r="AT235" s="309">
        <f t="shared" si="1163"/>
        <v>1.4E-2</v>
      </c>
      <c r="AU235" s="309">
        <f t="shared" si="1163"/>
        <v>1.4E-2</v>
      </c>
      <c r="AV235" s="309">
        <f t="shared" si="1163"/>
        <v>1.4E-2</v>
      </c>
      <c r="AW235" s="309">
        <f t="shared" si="1163"/>
        <v>1.4E-2</v>
      </c>
      <c r="AX235" s="309">
        <f t="shared" si="1163"/>
        <v>1.4E-2</v>
      </c>
      <c r="AY235" s="309">
        <f t="shared" ref="AY235:BL235" si="1164">IF($AA$17=4,AY216,IF($AA$17=5,AY225,AY189))</f>
        <v>1.4E-2</v>
      </c>
      <c r="AZ235" s="309">
        <f t="shared" si="1164"/>
        <v>1.4E-2</v>
      </c>
      <c r="BA235" s="309">
        <f t="shared" si="1164"/>
        <v>1.4E-2</v>
      </c>
      <c r="BB235" s="309">
        <f t="shared" si="1164"/>
        <v>1.4E-2</v>
      </c>
      <c r="BC235" s="310">
        <f t="shared" si="1164"/>
        <v>1.4E-2</v>
      </c>
      <c r="BD235" s="310">
        <f t="shared" si="1164"/>
        <v>1.4E-2</v>
      </c>
      <c r="BE235" s="310">
        <f t="shared" si="1164"/>
        <v>1.4E-2</v>
      </c>
      <c r="BF235" s="310">
        <f t="shared" si="1164"/>
        <v>1.4E-2</v>
      </c>
      <c r="BG235" s="310">
        <f t="shared" si="1164"/>
        <v>1.4E-2</v>
      </c>
      <c r="BH235" s="310">
        <f t="shared" si="1164"/>
        <v>1.4E-2</v>
      </c>
      <c r="BI235" s="311">
        <f t="shared" si="1164"/>
        <v>1.4E-2</v>
      </c>
      <c r="BJ235" s="310">
        <f t="shared" si="1164"/>
        <v>1.4E-2</v>
      </c>
      <c r="BK235" s="310">
        <f t="shared" si="1164"/>
        <v>1.4E-2</v>
      </c>
      <c r="BL235" s="310">
        <f t="shared" si="1164"/>
        <v>1.4E-2</v>
      </c>
      <c r="BM235" s="312">
        <f t="shared" ref="BM235:CC235" si="1165">IF($AA$17=4,BM216,IF($AA$17=5,BM225,BM189))</f>
        <v>1.4E-2</v>
      </c>
      <c r="BN235" s="312">
        <f t="shared" si="1165"/>
        <v>1.4E-2</v>
      </c>
      <c r="BO235" s="312">
        <f t="shared" si="1165"/>
        <v>1.4E-2</v>
      </c>
      <c r="BP235" s="312">
        <f t="shared" si="1165"/>
        <v>1.4E-2</v>
      </c>
      <c r="BQ235" s="312">
        <f t="shared" si="1165"/>
        <v>1.4E-2</v>
      </c>
      <c r="BR235" s="312">
        <f t="shared" si="1165"/>
        <v>1.4E-2</v>
      </c>
      <c r="BS235" s="312">
        <f t="shared" si="1165"/>
        <v>1.4E-2</v>
      </c>
      <c r="BT235" s="312">
        <f t="shared" si="1165"/>
        <v>1.4E-2</v>
      </c>
      <c r="BU235" s="312">
        <f t="shared" si="1165"/>
        <v>1.4E-2</v>
      </c>
      <c r="BV235" s="312">
        <f t="shared" si="1165"/>
        <v>1.4E-2</v>
      </c>
      <c r="BW235" s="312">
        <f t="shared" si="1165"/>
        <v>1.4E-2</v>
      </c>
      <c r="BX235" s="312">
        <f t="shared" si="1165"/>
        <v>1.4E-2</v>
      </c>
      <c r="BY235" s="312">
        <f t="shared" si="1165"/>
        <v>1.4E-2</v>
      </c>
      <c r="BZ235" s="312">
        <f t="shared" si="1165"/>
        <v>1.4E-2</v>
      </c>
      <c r="CA235" s="312">
        <f t="shared" si="1165"/>
        <v>1.4E-2</v>
      </c>
      <c r="CB235" s="312">
        <f t="shared" si="1165"/>
        <v>1.4E-2</v>
      </c>
      <c r="CC235" s="312">
        <f t="shared" si="1165"/>
        <v>1.4E-2</v>
      </c>
      <c r="CD235" s="178"/>
    </row>
    <row r="236" spans="28:82">
      <c r="AK236" s="171" t="s">
        <v>719</v>
      </c>
      <c r="AL236" s="122"/>
      <c r="AM236" s="361"/>
      <c r="AN236" s="308">
        <f t="shared" ref="AN236:AX236" si="1166">IF($AA$17=4,AN217,IF($AA$17=5,AN226,AN190))</f>
        <v>0.21</v>
      </c>
      <c r="AO236" s="308">
        <f t="shared" si="1166"/>
        <v>0.21</v>
      </c>
      <c r="AP236" s="308">
        <f t="shared" si="1166"/>
        <v>0.21</v>
      </c>
      <c r="AQ236" s="308">
        <f t="shared" si="1166"/>
        <v>0.21</v>
      </c>
      <c r="AR236" s="308">
        <f t="shared" si="1166"/>
        <v>0.21</v>
      </c>
      <c r="AS236" s="309">
        <f t="shared" si="1166"/>
        <v>0.21</v>
      </c>
      <c r="AT236" s="309">
        <f t="shared" si="1166"/>
        <v>0.17</v>
      </c>
      <c r="AU236" s="309">
        <f t="shared" si="1166"/>
        <v>0.22</v>
      </c>
      <c r="AV236" s="309">
        <f t="shared" si="1166"/>
        <v>0.22</v>
      </c>
      <c r="AW236" s="309">
        <f t="shared" si="1166"/>
        <v>0.22</v>
      </c>
      <c r="AX236" s="309">
        <f t="shared" si="1166"/>
        <v>0.22</v>
      </c>
      <c r="AY236" s="309">
        <f t="shared" ref="AY236:BL236" si="1167">IF($AA$17=4,AY217,IF($AA$17=5,AY226,AY190))</f>
        <v>0.22</v>
      </c>
      <c r="AZ236" s="309">
        <f t="shared" si="1167"/>
        <v>0.22</v>
      </c>
      <c r="BA236" s="309">
        <f t="shared" si="1167"/>
        <v>0.22</v>
      </c>
      <c r="BB236" s="309">
        <f t="shared" si="1167"/>
        <v>0.22</v>
      </c>
      <c r="BC236" s="310">
        <f t="shared" si="1167"/>
        <v>0.22</v>
      </c>
      <c r="BD236" s="310">
        <f t="shared" si="1167"/>
        <v>0.22</v>
      </c>
      <c r="BE236" s="310">
        <f t="shared" si="1167"/>
        <v>0.22</v>
      </c>
      <c r="BF236" s="310">
        <f t="shared" si="1167"/>
        <v>0.22</v>
      </c>
      <c r="BG236" s="310">
        <f t="shared" si="1167"/>
        <v>0.22</v>
      </c>
      <c r="BH236" s="310">
        <f t="shared" si="1167"/>
        <v>0.22</v>
      </c>
      <c r="BI236" s="311">
        <f t="shared" si="1167"/>
        <v>0.22</v>
      </c>
      <c r="BJ236" s="310">
        <f t="shared" si="1167"/>
        <v>0.22</v>
      </c>
      <c r="BK236" s="310">
        <f t="shared" si="1167"/>
        <v>0.22</v>
      </c>
      <c r="BL236" s="310">
        <f t="shared" si="1167"/>
        <v>0.22</v>
      </c>
      <c r="BM236" s="312">
        <f t="shared" ref="BM236:CC236" si="1168">IF($AA$17=4,BM217,IF($AA$17=5,BM226,BM190))</f>
        <v>0.22</v>
      </c>
      <c r="BN236" s="312">
        <f t="shared" si="1168"/>
        <v>0.22</v>
      </c>
      <c r="BO236" s="312">
        <f t="shared" si="1168"/>
        <v>0.22</v>
      </c>
      <c r="BP236" s="312">
        <f t="shared" si="1168"/>
        <v>0.22</v>
      </c>
      <c r="BQ236" s="312">
        <f t="shared" si="1168"/>
        <v>0.22</v>
      </c>
      <c r="BR236" s="312">
        <f t="shared" si="1168"/>
        <v>0.22</v>
      </c>
      <c r="BS236" s="312">
        <f t="shared" si="1168"/>
        <v>0.22</v>
      </c>
      <c r="BT236" s="312">
        <f t="shared" si="1168"/>
        <v>0.22</v>
      </c>
      <c r="BU236" s="312">
        <f t="shared" si="1168"/>
        <v>0.22</v>
      </c>
      <c r="BV236" s="312">
        <f t="shared" si="1168"/>
        <v>0.22</v>
      </c>
      <c r="BW236" s="312">
        <f t="shared" si="1168"/>
        <v>0.22</v>
      </c>
      <c r="BX236" s="312">
        <f t="shared" si="1168"/>
        <v>0.22</v>
      </c>
      <c r="BY236" s="312">
        <f t="shared" si="1168"/>
        <v>0.22</v>
      </c>
      <c r="BZ236" s="312">
        <f t="shared" si="1168"/>
        <v>0.22</v>
      </c>
      <c r="CA236" s="312">
        <f t="shared" si="1168"/>
        <v>0.22</v>
      </c>
      <c r="CB236" s="312">
        <f t="shared" si="1168"/>
        <v>0.22</v>
      </c>
      <c r="CC236" s="312">
        <f t="shared" si="1168"/>
        <v>0.22</v>
      </c>
      <c r="CD236" s="178"/>
    </row>
    <row r="237" spans="28:82">
      <c r="AK237" s="171" t="s">
        <v>720</v>
      </c>
      <c r="AL237" s="122"/>
      <c r="AM237" s="361"/>
      <c r="AN237" s="318">
        <f t="shared" ref="AN237:AX237" si="1169">IF($AA$17=4,AN218,IF($AA$17=5,AN227,AN191))</f>
        <v>0.02</v>
      </c>
      <c r="AO237" s="318">
        <f t="shared" si="1169"/>
        <v>0.02</v>
      </c>
      <c r="AP237" s="318">
        <f t="shared" si="1169"/>
        <v>0.02</v>
      </c>
      <c r="AQ237" s="318">
        <f t="shared" si="1169"/>
        <v>0.02</v>
      </c>
      <c r="AR237" s="318">
        <f t="shared" si="1169"/>
        <v>0.02</v>
      </c>
      <c r="AS237" s="319">
        <f t="shared" si="1169"/>
        <v>0.02</v>
      </c>
      <c r="AT237" s="319">
        <f t="shared" si="1169"/>
        <v>0.02</v>
      </c>
      <c r="AU237" s="319">
        <f t="shared" si="1169"/>
        <v>0.02</v>
      </c>
      <c r="AV237" s="319">
        <f t="shared" si="1169"/>
        <v>0.02</v>
      </c>
      <c r="AW237" s="319">
        <f t="shared" si="1169"/>
        <v>0.02</v>
      </c>
      <c r="AX237" s="319">
        <f t="shared" si="1169"/>
        <v>0.02</v>
      </c>
      <c r="AY237" s="319">
        <f t="shared" ref="AY237:BL237" si="1170">IF($AA$17=4,AY218,IF($AA$17=5,AY227,AY191))</f>
        <v>0.02</v>
      </c>
      <c r="AZ237" s="319">
        <f t="shared" si="1170"/>
        <v>0.02</v>
      </c>
      <c r="BA237" s="319">
        <f t="shared" si="1170"/>
        <v>0.02</v>
      </c>
      <c r="BB237" s="319">
        <f t="shared" si="1170"/>
        <v>0.02</v>
      </c>
      <c r="BC237" s="320">
        <f t="shared" si="1170"/>
        <v>0.02</v>
      </c>
      <c r="BD237" s="320">
        <f t="shared" si="1170"/>
        <v>0.02</v>
      </c>
      <c r="BE237" s="320">
        <f t="shared" si="1170"/>
        <v>0.02</v>
      </c>
      <c r="BF237" s="320">
        <f t="shared" si="1170"/>
        <v>0.02</v>
      </c>
      <c r="BG237" s="320">
        <f t="shared" si="1170"/>
        <v>0.02</v>
      </c>
      <c r="BH237" s="320">
        <f t="shared" si="1170"/>
        <v>0.02</v>
      </c>
      <c r="BI237" s="321">
        <f t="shared" si="1170"/>
        <v>0.02</v>
      </c>
      <c r="BJ237" s="320">
        <f t="shared" si="1170"/>
        <v>0.02</v>
      </c>
      <c r="BK237" s="320">
        <f t="shared" si="1170"/>
        <v>0.02</v>
      </c>
      <c r="BL237" s="320">
        <f t="shared" si="1170"/>
        <v>0.02</v>
      </c>
      <c r="BM237" s="322">
        <f t="shared" ref="BM237:CC237" si="1171">IF($AA$17=4,BM218,IF($AA$17=5,BM227,BM191))</f>
        <v>0.02</v>
      </c>
      <c r="BN237" s="322">
        <f t="shared" si="1171"/>
        <v>0.02</v>
      </c>
      <c r="BO237" s="322">
        <f t="shared" si="1171"/>
        <v>0.02</v>
      </c>
      <c r="BP237" s="322">
        <f t="shared" si="1171"/>
        <v>0.02</v>
      </c>
      <c r="BQ237" s="322">
        <f t="shared" si="1171"/>
        <v>0.02</v>
      </c>
      <c r="BR237" s="322">
        <f t="shared" si="1171"/>
        <v>0.02</v>
      </c>
      <c r="BS237" s="322">
        <f t="shared" si="1171"/>
        <v>0.02</v>
      </c>
      <c r="BT237" s="322">
        <f t="shared" si="1171"/>
        <v>0.02</v>
      </c>
      <c r="BU237" s="322">
        <f t="shared" si="1171"/>
        <v>0.02</v>
      </c>
      <c r="BV237" s="322">
        <f t="shared" si="1171"/>
        <v>0.02</v>
      </c>
      <c r="BW237" s="322">
        <f t="shared" si="1171"/>
        <v>0.02</v>
      </c>
      <c r="BX237" s="322">
        <f t="shared" si="1171"/>
        <v>0.02</v>
      </c>
      <c r="BY237" s="322">
        <f t="shared" si="1171"/>
        <v>0.02</v>
      </c>
      <c r="BZ237" s="322">
        <f t="shared" si="1171"/>
        <v>0.02</v>
      </c>
      <c r="CA237" s="322">
        <f t="shared" si="1171"/>
        <v>0.02</v>
      </c>
      <c r="CB237" s="322">
        <f t="shared" si="1171"/>
        <v>0.02</v>
      </c>
      <c r="CC237" s="322">
        <f t="shared" si="1171"/>
        <v>0.02</v>
      </c>
      <c r="CD237" s="178"/>
    </row>
    <row r="238" spans="28:82">
      <c r="AK238" s="363"/>
      <c r="AL238" s="40"/>
      <c r="AM238" s="122"/>
      <c r="AN238" s="122"/>
      <c r="AO238" s="293"/>
      <c r="AP238" s="148"/>
      <c r="AQ238" s="148"/>
      <c r="AR238" s="148"/>
      <c r="BC238" s="121"/>
      <c r="BD238" s="121"/>
      <c r="BG238" s="121"/>
      <c r="BH238" s="121"/>
      <c r="BI238" s="294"/>
      <c r="BJ238" s="121"/>
      <c r="BK238" s="121"/>
      <c r="BL238" s="121"/>
      <c r="BM238" s="295"/>
      <c r="BN238" s="295"/>
      <c r="BO238" s="295"/>
      <c r="BP238" s="295"/>
      <c r="BQ238" s="295"/>
      <c r="BR238" s="295"/>
      <c r="BS238" s="295"/>
      <c r="BT238" s="295"/>
      <c r="BU238" s="295"/>
      <c r="BV238" s="295"/>
      <c r="BW238" s="295"/>
      <c r="BX238" s="295"/>
      <c r="BY238" s="295"/>
      <c r="BZ238" s="295"/>
      <c r="CA238" s="295"/>
      <c r="CB238" s="295"/>
      <c r="CC238" s="295"/>
      <c r="CD238" s="364"/>
    </row>
    <row r="239" spans="28:82">
      <c r="AK239" s="363"/>
      <c r="AL239" s="40"/>
      <c r="AM239" s="122"/>
      <c r="AN239" s="328">
        <v>2001</v>
      </c>
      <c r="AO239" s="329">
        <f t="shared" ref="AO239:BL239" si="1172">AN239+1</f>
        <v>2002</v>
      </c>
      <c r="AP239" s="148">
        <f t="shared" si="1172"/>
        <v>2003</v>
      </c>
      <c r="AQ239" s="148">
        <f t="shared" si="1172"/>
        <v>2004</v>
      </c>
      <c r="AR239" s="148">
        <f t="shared" si="1172"/>
        <v>2005</v>
      </c>
      <c r="AS239" s="3">
        <f t="shared" si="1172"/>
        <v>2006</v>
      </c>
      <c r="AT239" s="3">
        <f t="shared" si="1172"/>
        <v>2007</v>
      </c>
      <c r="AU239" s="3">
        <f t="shared" si="1172"/>
        <v>2008</v>
      </c>
      <c r="AV239" s="3">
        <f t="shared" si="1172"/>
        <v>2009</v>
      </c>
      <c r="AW239" s="3">
        <f t="shared" si="1172"/>
        <v>2010</v>
      </c>
      <c r="AX239" s="3">
        <f t="shared" si="1172"/>
        <v>2011</v>
      </c>
      <c r="AY239" s="3">
        <f t="shared" si="1172"/>
        <v>2012</v>
      </c>
      <c r="AZ239" s="3">
        <f t="shared" si="1172"/>
        <v>2013</v>
      </c>
      <c r="BA239" s="3">
        <f t="shared" si="1172"/>
        <v>2014</v>
      </c>
      <c r="BB239" s="3">
        <f t="shared" si="1172"/>
        <v>2015</v>
      </c>
      <c r="BC239" s="121">
        <f t="shared" si="1172"/>
        <v>2016</v>
      </c>
      <c r="BD239" s="121">
        <f t="shared" si="1172"/>
        <v>2017</v>
      </c>
      <c r="BE239" s="121">
        <f t="shared" si="1172"/>
        <v>2018</v>
      </c>
      <c r="BF239" s="121">
        <f t="shared" si="1172"/>
        <v>2019</v>
      </c>
      <c r="BG239" s="121">
        <f t="shared" si="1172"/>
        <v>2020</v>
      </c>
      <c r="BH239" s="121">
        <f t="shared" si="1172"/>
        <v>2021</v>
      </c>
      <c r="BI239" s="294">
        <f t="shared" si="1172"/>
        <v>2022</v>
      </c>
      <c r="BJ239" s="121">
        <f t="shared" si="1172"/>
        <v>2023</v>
      </c>
      <c r="BK239" s="121">
        <f t="shared" si="1172"/>
        <v>2024</v>
      </c>
      <c r="BL239" s="121">
        <f t="shared" si="1172"/>
        <v>2025</v>
      </c>
      <c r="BM239" s="295">
        <f t="shared" ref="BM239" si="1173">BL239+1</f>
        <v>2026</v>
      </c>
      <c r="BN239" s="295">
        <f t="shared" ref="BN239" si="1174">BM239+1</f>
        <v>2027</v>
      </c>
      <c r="BO239" s="295">
        <f t="shared" ref="BO239" si="1175">BN239+1</f>
        <v>2028</v>
      </c>
      <c r="BP239" s="295">
        <f t="shared" ref="BP239" si="1176">BO239+1</f>
        <v>2029</v>
      </c>
      <c r="BQ239" s="295">
        <f t="shared" ref="BQ239" si="1177">BP239+1</f>
        <v>2030</v>
      </c>
      <c r="BR239" s="295">
        <f t="shared" ref="BR239" si="1178">BQ239+1</f>
        <v>2031</v>
      </c>
      <c r="BS239" s="295">
        <f t="shared" ref="BS239" si="1179">BR239+1</f>
        <v>2032</v>
      </c>
      <c r="BT239" s="295">
        <f t="shared" ref="BT239" si="1180">BS239+1</f>
        <v>2033</v>
      </c>
      <c r="BU239" s="295">
        <f t="shared" ref="BU239" si="1181">BT239+1</f>
        <v>2034</v>
      </c>
      <c r="BV239" s="295">
        <f t="shared" ref="BV239" si="1182">BU239+1</f>
        <v>2035</v>
      </c>
      <c r="BW239" s="295">
        <f t="shared" ref="BW239" si="1183">BV239+1</f>
        <v>2036</v>
      </c>
      <c r="BX239" s="295">
        <f t="shared" ref="BX239" si="1184">BW239+1</f>
        <v>2037</v>
      </c>
      <c r="BY239" s="295">
        <f t="shared" ref="BY239" si="1185">BX239+1</f>
        <v>2038</v>
      </c>
      <c r="BZ239" s="295">
        <f t="shared" ref="BZ239" si="1186">BY239+1</f>
        <v>2039</v>
      </c>
      <c r="CA239" s="295">
        <f t="shared" ref="CA239" si="1187">BZ239+1</f>
        <v>2040</v>
      </c>
      <c r="CB239" s="295">
        <f t="shared" ref="CB239" si="1188">CA239+1</f>
        <v>2041</v>
      </c>
      <c r="CC239" s="295">
        <f t="shared" ref="CC239" si="1189">CB239+1</f>
        <v>2042</v>
      </c>
      <c r="CD239" s="364"/>
    </row>
    <row r="240" spans="28:82">
      <c r="AK240" s="171"/>
      <c r="AL240" s="122"/>
      <c r="AM240" s="122"/>
      <c r="AN240" s="122" t="s">
        <v>721</v>
      </c>
      <c r="AO240" s="293" t="s">
        <v>721</v>
      </c>
      <c r="AP240" s="148" t="s">
        <v>721</v>
      </c>
      <c r="AQ240" s="148" t="s">
        <v>721</v>
      </c>
      <c r="AR240" s="148" t="s">
        <v>721</v>
      </c>
      <c r="AS240" s="3" t="s">
        <v>721</v>
      </c>
      <c r="AT240" s="3" t="s">
        <v>721</v>
      </c>
      <c r="AU240" s="3" t="s">
        <v>721</v>
      </c>
      <c r="AV240" s="3" t="s">
        <v>721</v>
      </c>
      <c r="AW240" s="3" t="s">
        <v>721</v>
      </c>
      <c r="AX240" s="3" t="s">
        <v>721</v>
      </c>
      <c r="AY240" s="3" t="s">
        <v>721</v>
      </c>
      <c r="AZ240" s="3" t="s">
        <v>721</v>
      </c>
      <c r="BA240" s="3" t="s">
        <v>721</v>
      </c>
      <c r="BB240" s="3" t="s">
        <v>721</v>
      </c>
      <c r="BC240" s="121" t="s">
        <v>721</v>
      </c>
      <c r="BD240" s="121" t="s">
        <v>721</v>
      </c>
      <c r="BE240" s="121" t="s">
        <v>721</v>
      </c>
      <c r="BF240" s="121" t="s">
        <v>721</v>
      </c>
      <c r="BG240" s="121" t="s">
        <v>721</v>
      </c>
      <c r="BH240" s="121" t="s">
        <v>721</v>
      </c>
      <c r="BI240" s="294" t="s">
        <v>721</v>
      </c>
      <c r="BJ240" s="121" t="s">
        <v>721</v>
      </c>
      <c r="BK240" s="121" t="s">
        <v>721</v>
      </c>
      <c r="BL240" s="121" t="s">
        <v>721</v>
      </c>
      <c r="BM240" s="295" t="s">
        <v>721</v>
      </c>
      <c r="BN240" s="295" t="s">
        <v>721</v>
      </c>
      <c r="BO240" s="295" t="s">
        <v>721</v>
      </c>
      <c r="BP240" s="295" t="s">
        <v>721</v>
      </c>
      <c r="BQ240" s="295" t="s">
        <v>721</v>
      </c>
      <c r="BR240" s="295" t="s">
        <v>721</v>
      </c>
      <c r="BS240" s="295" t="s">
        <v>721</v>
      </c>
      <c r="BT240" s="295" t="s">
        <v>721</v>
      </c>
      <c r="BU240" s="295" t="s">
        <v>721</v>
      </c>
      <c r="BV240" s="295" t="s">
        <v>721</v>
      </c>
      <c r="BW240" s="295" t="s">
        <v>721</v>
      </c>
      <c r="BX240" s="295" t="s">
        <v>721</v>
      </c>
      <c r="BY240" s="295" t="s">
        <v>721</v>
      </c>
      <c r="BZ240" s="295" t="s">
        <v>721</v>
      </c>
      <c r="CA240" s="295" t="s">
        <v>721</v>
      </c>
      <c r="CB240" s="295" t="s">
        <v>721</v>
      </c>
      <c r="CC240" s="295" t="s">
        <v>721</v>
      </c>
      <c r="CD240" s="364"/>
    </row>
    <row r="241" spans="37:82">
      <c r="AK241" s="171" t="s">
        <v>715</v>
      </c>
      <c r="AL241" s="122"/>
      <c r="AM241" s="122"/>
      <c r="AN241" s="299">
        <f>AN195</f>
        <v>2.6651231066002534E-2</v>
      </c>
      <c r="AO241" s="299">
        <f t="shared" ref="AN241:BL246" si="1190">AO195</f>
        <v>3.7659730819599391E-2</v>
      </c>
      <c r="AP241" s="299">
        <f t="shared" si="1190"/>
        <v>4.1433788213758316E-2</v>
      </c>
      <c r="AQ241" s="299">
        <f t="shared" si="1190"/>
        <v>4.1022225148983571E-2</v>
      </c>
      <c r="AR241" s="299">
        <f t="shared" si="1190"/>
        <v>3.2974624821844323E-2</v>
      </c>
      <c r="AS241" s="300">
        <f t="shared" si="1190"/>
        <v>1.741105519772157E-2</v>
      </c>
      <c r="AT241" s="300">
        <f t="shared" si="1190"/>
        <v>1.0559160160651171E-2</v>
      </c>
      <c r="AU241" s="300">
        <f t="shared" si="1190"/>
        <v>1.0162187059377326E-2</v>
      </c>
      <c r="AV241" s="300">
        <f t="shared" si="1190"/>
        <v>1.7668932912550117E-2</v>
      </c>
      <c r="AW241" s="300">
        <f t="shared" si="1190"/>
        <v>2.5444356029305171E-2</v>
      </c>
      <c r="AX241" s="300">
        <f t="shared" si="1190"/>
        <v>2.4641313377188334E-2</v>
      </c>
      <c r="AY241" s="300">
        <f t="shared" si="1190"/>
        <v>2.1741447391596669E-2</v>
      </c>
      <c r="AZ241" s="300">
        <f t="shared" si="1190"/>
        <v>2.5437233887533495E-2</v>
      </c>
      <c r="BA241" s="300">
        <f t="shared" si="1190"/>
        <v>1.3861492515345297E-2</v>
      </c>
      <c r="BB241" s="300">
        <f t="shared" si="1190"/>
        <v>1.3694652802078267E-2</v>
      </c>
      <c r="BC241" s="301">
        <f t="shared" si="1190"/>
        <v>1.2383656557784395E-2</v>
      </c>
      <c r="BD241" s="301">
        <f t="shared" si="1190"/>
        <v>1.3646416148230811E-2</v>
      </c>
      <c r="BE241" s="301">
        <f t="shared" si="1190"/>
        <v>1.451037729467175E-2</v>
      </c>
      <c r="BF241" s="301">
        <f t="shared" si="1190"/>
        <v>1.6186984318659059E-2</v>
      </c>
      <c r="BG241" s="301">
        <f t="shared" si="1190"/>
        <v>2.056297127094453E-2</v>
      </c>
      <c r="BH241" s="301">
        <f t="shared" si="1190"/>
        <v>2.2436713595748392E-2</v>
      </c>
      <c r="BI241" s="302">
        <f t="shared" si="1190"/>
        <v>2.1004539684301715E-2</v>
      </c>
      <c r="BJ241" s="301">
        <f t="shared" si="1190"/>
        <v>2.4462787806639907E-2</v>
      </c>
      <c r="BK241" s="301">
        <f t="shared" si="1190"/>
        <v>5.0900385505608714E-2</v>
      </c>
      <c r="BL241" s="301">
        <f t="shared" si="1190"/>
        <v>6.2614622044458779E-2</v>
      </c>
      <c r="BM241" s="303">
        <f t="shared" ref="BM241:CC241" si="1191">BM195</f>
        <v>6.2614622044458779E-2</v>
      </c>
      <c r="BN241" s="303">
        <f t="shared" si="1191"/>
        <v>6.2614622044458779E-2</v>
      </c>
      <c r="BO241" s="303">
        <f t="shared" si="1191"/>
        <v>6.2614622044458779E-2</v>
      </c>
      <c r="BP241" s="303">
        <f t="shared" si="1191"/>
        <v>6.2614622044458779E-2</v>
      </c>
      <c r="BQ241" s="303">
        <f t="shared" si="1191"/>
        <v>6.2614622044458779E-2</v>
      </c>
      <c r="BR241" s="303">
        <f t="shared" si="1191"/>
        <v>6.2614622044458779E-2</v>
      </c>
      <c r="BS241" s="303">
        <f t="shared" si="1191"/>
        <v>6.2614622044458779E-2</v>
      </c>
      <c r="BT241" s="303">
        <f t="shared" si="1191"/>
        <v>6.2614622044458779E-2</v>
      </c>
      <c r="BU241" s="303">
        <f t="shared" si="1191"/>
        <v>6.2614622044458779E-2</v>
      </c>
      <c r="BV241" s="303">
        <f t="shared" si="1191"/>
        <v>6.2614622044458779E-2</v>
      </c>
      <c r="BW241" s="303">
        <f t="shared" si="1191"/>
        <v>6.2614622044458779E-2</v>
      </c>
      <c r="BX241" s="303">
        <f t="shared" si="1191"/>
        <v>6.2614622044458779E-2</v>
      </c>
      <c r="BY241" s="303">
        <f t="shared" si="1191"/>
        <v>6.2614622044458779E-2</v>
      </c>
      <c r="BZ241" s="303">
        <f t="shared" si="1191"/>
        <v>6.2614622044458779E-2</v>
      </c>
      <c r="CA241" s="303">
        <f t="shared" si="1191"/>
        <v>6.2614622044458779E-2</v>
      </c>
      <c r="CB241" s="303">
        <f t="shared" si="1191"/>
        <v>6.2614622044458779E-2</v>
      </c>
      <c r="CC241" s="303">
        <f t="shared" si="1191"/>
        <v>6.2614622044458779E-2</v>
      </c>
      <c r="CD241" s="364"/>
    </row>
    <row r="242" spans="37:82">
      <c r="AK242" s="171" t="s">
        <v>716</v>
      </c>
      <c r="AL242" s="122"/>
      <c r="AM242" s="122"/>
      <c r="AN242" s="308">
        <f t="shared" si="1190"/>
        <v>5.4500009839908214E-2</v>
      </c>
      <c r="AO242" s="308">
        <f t="shared" si="1190"/>
        <v>4.7799991598603153E-2</v>
      </c>
      <c r="AP242" s="308">
        <f t="shared" si="1190"/>
        <v>4.6599997461220122E-2</v>
      </c>
      <c r="AQ242" s="308">
        <f t="shared" si="1190"/>
        <v>4.5000007490993976E-2</v>
      </c>
      <c r="AR242" s="308">
        <f t="shared" si="1190"/>
        <v>3.9300011835601056E-2</v>
      </c>
      <c r="AS242" s="309">
        <f t="shared" si="1190"/>
        <v>3.6156695917221038E-2</v>
      </c>
      <c r="AT242" s="309">
        <f t="shared" si="1190"/>
        <v>3.8235620751875921E-2</v>
      </c>
      <c r="AU242" s="309">
        <f t="shared" si="1190"/>
        <v>4.410003903757409E-2</v>
      </c>
      <c r="AV242" s="309">
        <f t="shared" si="1190"/>
        <v>4.2200028760331243E-2</v>
      </c>
      <c r="AW242" s="309">
        <f t="shared" si="1190"/>
        <v>3.8900033450578686E-2</v>
      </c>
      <c r="AX242" s="309">
        <f t="shared" si="1190"/>
        <v>3.1000007537453245E-2</v>
      </c>
      <c r="AY242" s="309">
        <f t="shared" si="1190"/>
        <v>2.7100009653499013E-2</v>
      </c>
      <c r="AZ242" s="309">
        <f t="shared" si="1190"/>
        <v>2.2300050192195053E-2</v>
      </c>
      <c r="BA242" s="309">
        <f t="shared" si="1190"/>
        <v>2.5299957325744638E-2</v>
      </c>
      <c r="BB242" s="309">
        <f t="shared" si="1190"/>
        <v>1.5399960174683036E-2</v>
      </c>
      <c r="BC242" s="310">
        <f t="shared" si="1190"/>
        <v>1.1100034333807018E-2</v>
      </c>
      <c r="BD242" s="310">
        <f t="shared" si="1190"/>
        <v>7.1000003200292205E-3</v>
      </c>
      <c r="BE242" s="310">
        <f t="shared" si="1190"/>
        <v>9.1000155016305317E-3</v>
      </c>
      <c r="BF242" s="310">
        <f t="shared" si="1190"/>
        <v>8.6000335029261521E-3</v>
      </c>
      <c r="BG242" s="310">
        <f t="shared" si="1190"/>
        <v>1.0400554570129117E-3</v>
      </c>
      <c r="BH242" s="310">
        <f t="shared" si="1190"/>
        <v>-2.1600186074329786E-3</v>
      </c>
      <c r="BI242" s="311">
        <f t="shared" si="1190"/>
        <v>8.7995469739587939E-4</v>
      </c>
      <c r="BJ242" s="310">
        <f t="shared" si="1190"/>
        <v>2.3329968858514682E-2</v>
      </c>
      <c r="BK242" s="310">
        <f t="shared" si="1190"/>
        <v>3.0590005328907655E-2</v>
      </c>
      <c r="BL242" s="310">
        <f t="shared" si="1190"/>
        <v>2.6869942060977925E-2</v>
      </c>
      <c r="BM242" s="312">
        <f t="shared" ref="BM242:CC242" si="1192">BM196</f>
        <v>2.6869942060977925E-2</v>
      </c>
      <c r="BN242" s="312">
        <f t="shared" si="1192"/>
        <v>2.6869942060977925E-2</v>
      </c>
      <c r="BO242" s="312">
        <f t="shared" si="1192"/>
        <v>2.6869942060977925E-2</v>
      </c>
      <c r="BP242" s="312">
        <f t="shared" si="1192"/>
        <v>2.6869942060977925E-2</v>
      </c>
      <c r="BQ242" s="312">
        <f t="shared" si="1192"/>
        <v>2.6869942060977925E-2</v>
      </c>
      <c r="BR242" s="312">
        <f t="shared" si="1192"/>
        <v>2.6869942060977925E-2</v>
      </c>
      <c r="BS242" s="312">
        <f t="shared" si="1192"/>
        <v>2.6869942060977925E-2</v>
      </c>
      <c r="BT242" s="312">
        <f t="shared" si="1192"/>
        <v>2.6869942060977925E-2</v>
      </c>
      <c r="BU242" s="312">
        <f t="shared" si="1192"/>
        <v>2.6869942060977925E-2</v>
      </c>
      <c r="BV242" s="312">
        <f t="shared" si="1192"/>
        <v>2.6869942060977925E-2</v>
      </c>
      <c r="BW242" s="312">
        <f t="shared" si="1192"/>
        <v>2.6869942060977925E-2</v>
      </c>
      <c r="BX242" s="312">
        <f t="shared" si="1192"/>
        <v>2.6869942060977925E-2</v>
      </c>
      <c r="BY242" s="312">
        <f t="shared" si="1192"/>
        <v>2.6869942060977925E-2</v>
      </c>
      <c r="BZ242" s="312">
        <f t="shared" si="1192"/>
        <v>2.6869942060977925E-2</v>
      </c>
      <c r="CA242" s="312">
        <f t="shared" si="1192"/>
        <v>2.6869942060977925E-2</v>
      </c>
      <c r="CB242" s="312">
        <f t="shared" si="1192"/>
        <v>2.6869942060977925E-2</v>
      </c>
      <c r="CC242" s="312">
        <f t="shared" si="1192"/>
        <v>2.6869942060977925E-2</v>
      </c>
      <c r="CD242" s="364"/>
    </row>
    <row r="243" spans="37:82">
      <c r="AK243" s="171" t="s">
        <v>717</v>
      </c>
      <c r="AL243" s="122"/>
      <c r="AM243" s="122"/>
      <c r="AN243" s="308">
        <f t="shared" si="1190"/>
        <v>0.214</v>
      </c>
      <c r="AO243" s="308">
        <f t="shared" si="1190"/>
        <v>0.214</v>
      </c>
      <c r="AP243" s="308">
        <f t="shared" si="1190"/>
        <v>0.214</v>
      </c>
      <c r="AQ243" s="308">
        <f t="shared" si="1190"/>
        <v>0.214</v>
      </c>
      <c r="AR243" s="308">
        <f t="shared" si="1190"/>
        <v>0.214</v>
      </c>
      <c r="AS243" s="309">
        <f t="shared" si="1190"/>
        <v>0.214</v>
      </c>
      <c r="AT243" s="309">
        <f t="shared" si="1190"/>
        <v>0.20100000000000001</v>
      </c>
      <c r="AU243" s="309">
        <f t="shared" si="1190"/>
        <v>0.20100000000000001</v>
      </c>
      <c r="AV243" s="309">
        <f t="shared" si="1190"/>
        <v>0.20100000000000001</v>
      </c>
      <c r="AW243" s="309">
        <f t="shared" si="1190"/>
        <v>0.20100000000000001</v>
      </c>
      <c r="AX243" s="309">
        <f t="shared" si="1190"/>
        <v>0.20100000000000001</v>
      </c>
      <c r="AY243" s="309">
        <f t="shared" si="1190"/>
        <v>0.20100000000000001</v>
      </c>
      <c r="AZ243" s="309">
        <f t="shared" si="1190"/>
        <v>0.20100000000000001</v>
      </c>
      <c r="BA243" s="309">
        <f t="shared" si="1190"/>
        <v>0.20100000000000001</v>
      </c>
      <c r="BB243" s="309">
        <f t="shared" si="1190"/>
        <v>0.20100000000000001</v>
      </c>
      <c r="BC243" s="310">
        <f t="shared" si="1190"/>
        <v>0.20100000000000001</v>
      </c>
      <c r="BD243" s="310">
        <f t="shared" si="1190"/>
        <v>0.20100000000000001</v>
      </c>
      <c r="BE243" s="310">
        <f t="shared" si="1190"/>
        <v>0.20100000000000001</v>
      </c>
      <c r="BF243" s="310">
        <f t="shared" si="1190"/>
        <v>0.20100000000000001</v>
      </c>
      <c r="BG243" s="310">
        <f t="shared" si="1190"/>
        <v>0.20100000000000001</v>
      </c>
      <c r="BH243" s="310">
        <f t="shared" si="1190"/>
        <v>0.20100000000000001</v>
      </c>
      <c r="BI243" s="311">
        <f t="shared" si="1190"/>
        <v>0.20100000000000001</v>
      </c>
      <c r="BJ243" s="310">
        <f t="shared" si="1190"/>
        <v>0.20100000000000001</v>
      </c>
      <c r="BK243" s="310">
        <f t="shared" si="1190"/>
        <v>0.20100000000000001</v>
      </c>
      <c r="BL243" s="310">
        <f t="shared" si="1190"/>
        <v>0.20100000000000001</v>
      </c>
      <c r="BM243" s="312">
        <f t="shared" ref="BM243:CC243" si="1193">BM197</f>
        <v>0.20100000000000001</v>
      </c>
      <c r="BN243" s="312">
        <f t="shared" si="1193"/>
        <v>0.20100000000000001</v>
      </c>
      <c r="BO243" s="312">
        <f t="shared" si="1193"/>
        <v>0.20100000000000001</v>
      </c>
      <c r="BP243" s="312">
        <f t="shared" si="1193"/>
        <v>0.20100000000000001</v>
      </c>
      <c r="BQ243" s="312">
        <f t="shared" si="1193"/>
        <v>0.20100000000000001</v>
      </c>
      <c r="BR243" s="312">
        <f t="shared" si="1193"/>
        <v>0.20100000000000001</v>
      </c>
      <c r="BS243" s="312">
        <f t="shared" si="1193"/>
        <v>0.20100000000000001</v>
      </c>
      <c r="BT243" s="312">
        <f t="shared" si="1193"/>
        <v>0.20100000000000001</v>
      </c>
      <c r="BU243" s="312">
        <f t="shared" si="1193"/>
        <v>0.20100000000000001</v>
      </c>
      <c r="BV243" s="312">
        <f t="shared" si="1193"/>
        <v>0.20100000000000001</v>
      </c>
      <c r="BW243" s="312">
        <f t="shared" si="1193"/>
        <v>0.20100000000000001</v>
      </c>
      <c r="BX243" s="312">
        <f t="shared" si="1193"/>
        <v>0.20100000000000001</v>
      </c>
      <c r="BY243" s="312">
        <f t="shared" si="1193"/>
        <v>0.20100000000000001</v>
      </c>
      <c r="BZ243" s="312">
        <f t="shared" si="1193"/>
        <v>0.20100000000000001</v>
      </c>
      <c r="CA243" s="312">
        <f t="shared" si="1193"/>
        <v>0.20100000000000001</v>
      </c>
      <c r="CB243" s="312">
        <f t="shared" si="1193"/>
        <v>0.20100000000000001</v>
      </c>
      <c r="CC243" s="312">
        <f t="shared" si="1193"/>
        <v>0.20100000000000001</v>
      </c>
      <c r="CD243" s="364"/>
    </row>
    <row r="244" spans="37:82" ht="15.6">
      <c r="AK244" s="171" t="s">
        <v>718</v>
      </c>
      <c r="AL244" s="122"/>
      <c r="AM244" s="122"/>
      <c r="AN244" s="308">
        <f t="shared" si="1190"/>
        <v>0</v>
      </c>
      <c r="AO244" s="308">
        <f t="shared" si="1190"/>
        <v>0</v>
      </c>
      <c r="AP244" s="308">
        <f t="shared" si="1190"/>
        <v>0</v>
      </c>
      <c r="AQ244" s="308">
        <f t="shared" si="1190"/>
        <v>0</v>
      </c>
      <c r="AR244" s="308">
        <f t="shared" si="1190"/>
        <v>0</v>
      </c>
      <c r="AS244" s="309">
        <f t="shared" si="1190"/>
        <v>0</v>
      </c>
      <c r="AT244" s="309">
        <f t="shared" si="1190"/>
        <v>0</v>
      </c>
      <c r="AU244" s="309">
        <f t="shared" si="1190"/>
        <v>0</v>
      </c>
      <c r="AV244" s="309">
        <f t="shared" si="1190"/>
        <v>0</v>
      </c>
      <c r="AW244" s="309">
        <f t="shared" si="1190"/>
        <v>0</v>
      </c>
      <c r="AX244" s="309">
        <f t="shared" si="1190"/>
        <v>0</v>
      </c>
      <c r="AY244" s="309">
        <f t="shared" si="1190"/>
        <v>0</v>
      </c>
      <c r="AZ244" s="309">
        <f t="shared" si="1190"/>
        <v>0</v>
      </c>
      <c r="BA244" s="309">
        <f t="shared" si="1190"/>
        <v>0</v>
      </c>
      <c r="BB244" s="309">
        <f t="shared" si="1190"/>
        <v>0</v>
      </c>
      <c r="BC244" s="310">
        <f t="shared" si="1190"/>
        <v>0</v>
      </c>
      <c r="BD244" s="310">
        <f t="shared" si="1190"/>
        <v>0</v>
      </c>
      <c r="BE244" s="310">
        <f t="shared" si="1190"/>
        <v>0</v>
      </c>
      <c r="BF244" s="310">
        <f t="shared" si="1190"/>
        <v>0</v>
      </c>
      <c r="BG244" s="310">
        <f t="shared" si="1190"/>
        <v>0</v>
      </c>
      <c r="BH244" s="310">
        <f t="shared" si="1190"/>
        <v>0</v>
      </c>
      <c r="BI244" s="311">
        <f t="shared" si="1190"/>
        <v>0</v>
      </c>
      <c r="BJ244" s="310">
        <f t="shared" si="1190"/>
        <v>0</v>
      </c>
      <c r="BK244" s="310">
        <f t="shared" si="1190"/>
        <v>0</v>
      </c>
      <c r="BL244" s="310">
        <f t="shared" si="1190"/>
        <v>0</v>
      </c>
      <c r="BM244" s="312">
        <f t="shared" ref="BM244:CC244" si="1194">BM198</f>
        <v>0</v>
      </c>
      <c r="BN244" s="312">
        <f t="shared" si="1194"/>
        <v>0</v>
      </c>
      <c r="BO244" s="312">
        <f t="shared" si="1194"/>
        <v>0</v>
      </c>
      <c r="BP244" s="312">
        <f t="shared" si="1194"/>
        <v>0</v>
      </c>
      <c r="BQ244" s="312">
        <f t="shared" si="1194"/>
        <v>0</v>
      </c>
      <c r="BR244" s="312">
        <f t="shared" si="1194"/>
        <v>0</v>
      </c>
      <c r="BS244" s="312">
        <f t="shared" si="1194"/>
        <v>0</v>
      </c>
      <c r="BT244" s="312">
        <f t="shared" si="1194"/>
        <v>0</v>
      </c>
      <c r="BU244" s="312">
        <f t="shared" si="1194"/>
        <v>0</v>
      </c>
      <c r="BV244" s="312">
        <f t="shared" si="1194"/>
        <v>0</v>
      </c>
      <c r="BW244" s="312">
        <f t="shared" si="1194"/>
        <v>0</v>
      </c>
      <c r="BX244" s="312">
        <f t="shared" si="1194"/>
        <v>0</v>
      </c>
      <c r="BY244" s="312">
        <f t="shared" si="1194"/>
        <v>0</v>
      </c>
      <c r="BZ244" s="312">
        <f t="shared" si="1194"/>
        <v>0</v>
      </c>
      <c r="CA244" s="312">
        <f t="shared" si="1194"/>
        <v>0</v>
      </c>
      <c r="CB244" s="312">
        <f t="shared" si="1194"/>
        <v>0</v>
      </c>
      <c r="CC244" s="312">
        <f t="shared" si="1194"/>
        <v>0</v>
      </c>
      <c r="CD244" s="364"/>
    </row>
    <row r="245" spans="37:82">
      <c r="AK245" s="171" t="s">
        <v>719</v>
      </c>
      <c r="AL245" s="122"/>
      <c r="AM245" s="122"/>
      <c r="AN245" s="308">
        <f t="shared" si="1190"/>
        <v>0.21</v>
      </c>
      <c r="AO245" s="308">
        <f t="shared" si="1190"/>
        <v>0.21</v>
      </c>
      <c r="AP245" s="308">
        <f t="shared" si="1190"/>
        <v>0.21</v>
      </c>
      <c r="AQ245" s="308">
        <f t="shared" si="1190"/>
        <v>0.21</v>
      </c>
      <c r="AR245" s="308">
        <f t="shared" si="1190"/>
        <v>0.21</v>
      </c>
      <c r="AS245" s="309">
        <f t="shared" si="1190"/>
        <v>0.21</v>
      </c>
      <c r="AT245" s="309">
        <f t="shared" si="1190"/>
        <v>0.17</v>
      </c>
      <c r="AU245" s="309">
        <f t="shared" si="1190"/>
        <v>0.22</v>
      </c>
      <c r="AV245" s="309">
        <f t="shared" si="1190"/>
        <v>0.22</v>
      </c>
      <c r="AW245" s="309">
        <f t="shared" si="1190"/>
        <v>0.22</v>
      </c>
      <c r="AX245" s="309">
        <f t="shared" si="1190"/>
        <v>0.22</v>
      </c>
      <c r="AY245" s="309">
        <f t="shared" si="1190"/>
        <v>0.22</v>
      </c>
      <c r="AZ245" s="309">
        <f t="shared" si="1190"/>
        <v>0.22</v>
      </c>
      <c r="BA245" s="309">
        <f t="shared" si="1190"/>
        <v>0.22</v>
      </c>
      <c r="BB245" s="309">
        <f t="shared" si="1190"/>
        <v>0.22</v>
      </c>
      <c r="BC245" s="310">
        <f t="shared" si="1190"/>
        <v>0.22</v>
      </c>
      <c r="BD245" s="310">
        <f t="shared" si="1190"/>
        <v>0.22</v>
      </c>
      <c r="BE245" s="310">
        <f t="shared" si="1190"/>
        <v>0.22</v>
      </c>
      <c r="BF245" s="310">
        <f t="shared" si="1190"/>
        <v>0.22</v>
      </c>
      <c r="BG245" s="310">
        <f t="shared" si="1190"/>
        <v>0.22</v>
      </c>
      <c r="BH245" s="310">
        <f t="shared" si="1190"/>
        <v>0.22</v>
      </c>
      <c r="BI245" s="311">
        <f t="shared" si="1190"/>
        <v>0.22</v>
      </c>
      <c r="BJ245" s="310">
        <f t="shared" si="1190"/>
        <v>0.22</v>
      </c>
      <c r="BK245" s="310">
        <f t="shared" si="1190"/>
        <v>0.22</v>
      </c>
      <c r="BL245" s="310">
        <f t="shared" si="1190"/>
        <v>0.22</v>
      </c>
      <c r="BM245" s="312">
        <f t="shared" ref="BM245:CC245" si="1195">BM199</f>
        <v>0.22</v>
      </c>
      <c r="BN245" s="312">
        <f t="shared" si="1195"/>
        <v>0.22</v>
      </c>
      <c r="BO245" s="312">
        <f t="shared" si="1195"/>
        <v>0.22</v>
      </c>
      <c r="BP245" s="312">
        <f t="shared" si="1195"/>
        <v>0.22</v>
      </c>
      <c r="BQ245" s="312">
        <f t="shared" si="1195"/>
        <v>0.22</v>
      </c>
      <c r="BR245" s="312">
        <f t="shared" si="1195"/>
        <v>0.22</v>
      </c>
      <c r="BS245" s="312">
        <f t="shared" si="1195"/>
        <v>0.22</v>
      </c>
      <c r="BT245" s="312">
        <f t="shared" si="1195"/>
        <v>0.22</v>
      </c>
      <c r="BU245" s="312">
        <f t="shared" si="1195"/>
        <v>0.22</v>
      </c>
      <c r="BV245" s="312">
        <f t="shared" si="1195"/>
        <v>0.22</v>
      </c>
      <c r="BW245" s="312">
        <f t="shared" si="1195"/>
        <v>0.22</v>
      </c>
      <c r="BX245" s="312">
        <f t="shared" si="1195"/>
        <v>0.22</v>
      </c>
      <c r="BY245" s="312">
        <f t="shared" si="1195"/>
        <v>0.22</v>
      </c>
      <c r="BZ245" s="312">
        <f t="shared" si="1195"/>
        <v>0.22</v>
      </c>
      <c r="CA245" s="312">
        <f t="shared" si="1195"/>
        <v>0.22</v>
      </c>
      <c r="CB245" s="312">
        <f t="shared" si="1195"/>
        <v>0.22</v>
      </c>
      <c r="CC245" s="312">
        <f t="shared" si="1195"/>
        <v>0.22</v>
      </c>
      <c r="CD245" s="364"/>
    </row>
    <row r="246" spans="37:82">
      <c r="AK246" s="171" t="s">
        <v>720</v>
      </c>
      <c r="AL246" s="122"/>
      <c r="AM246" s="122"/>
      <c r="AN246" s="318">
        <f t="shared" si="1190"/>
        <v>0.02</v>
      </c>
      <c r="AO246" s="318">
        <f t="shared" si="1190"/>
        <v>0.02</v>
      </c>
      <c r="AP246" s="318">
        <f t="shared" si="1190"/>
        <v>0.02</v>
      </c>
      <c r="AQ246" s="318">
        <f t="shared" si="1190"/>
        <v>0.02</v>
      </c>
      <c r="AR246" s="318">
        <f t="shared" si="1190"/>
        <v>0.02</v>
      </c>
      <c r="AS246" s="319">
        <f t="shared" si="1190"/>
        <v>0.02</v>
      </c>
      <c r="AT246" s="319">
        <f t="shared" si="1190"/>
        <v>0.02</v>
      </c>
      <c r="AU246" s="319">
        <f t="shared" si="1190"/>
        <v>0.02</v>
      </c>
      <c r="AV246" s="319">
        <f t="shared" si="1190"/>
        <v>0.02</v>
      </c>
      <c r="AW246" s="319">
        <f t="shared" si="1190"/>
        <v>0.02</v>
      </c>
      <c r="AX246" s="319">
        <f t="shared" si="1190"/>
        <v>0.02</v>
      </c>
      <c r="AY246" s="319">
        <f t="shared" si="1190"/>
        <v>0.02</v>
      </c>
      <c r="AZ246" s="319">
        <f t="shared" si="1190"/>
        <v>0.02</v>
      </c>
      <c r="BA246" s="319">
        <f t="shared" si="1190"/>
        <v>0.02</v>
      </c>
      <c r="BB246" s="319">
        <f t="shared" si="1190"/>
        <v>0.02</v>
      </c>
      <c r="BC246" s="320">
        <f t="shared" si="1190"/>
        <v>0.02</v>
      </c>
      <c r="BD246" s="320">
        <f t="shared" si="1190"/>
        <v>0.02</v>
      </c>
      <c r="BE246" s="320">
        <f t="shared" si="1190"/>
        <v>0.02</v>
      </c>
      <c r="BF246" s="320">
        <f t="shared" si="1190"/>
        <v>0.02</v>
      </c>
      <c r="BG246" s="320">
        <f t="shared" si="1190"/>
        <v>0.02</v>
      </c>
      <c r="BH246" s="320">
        <f t="shared" si="1190"/>
        <v>0.02</v>
      </c>
      <c r="BI246" s="321">
        <f t="shared" si="1190"/>
        <v>0.02</v>
      </c>
      <c r="BJ246" s="320">
        <f t="shared" si="1190"/>
        <v>0.02</v>
      </c>
      <c r="BK246" s="320">
        <f t="shared" si="1190"/>
        <v>0.02</v>
      </c>
      <c r="BL246" s="320">
        <f t="shared" si="1190"/>
        <v>0.02</v>
      </c>
      <c r="BM246" s="322">
        <f t="shared" ref="BM246:CC246" si="1196">BM200</f>
        <v>0.02</v>
      </c>
      <c r="BN246" s="322">
        <f t="shared" si="1196"/>
        <v>0.02</v>
      </c>
      <c r="BO246" s="322">
        <f t="shared" si="1196"/>
        <v>0.02</v>
      </c>
      <c r="BP246" s="322">
        <f t="shared" si="1196"/>
        <v>0.02</v>
      </c>
      <c r="BQ246" s="322">
        <f t="shared" si="1196"/>
        <v>0.02</v>
      </c>
      <c r="BR246" s="322">
        <f t="shared" si="1196"/>
        <v>0.02</v>
      </c>
      <c r="BS246" s="322">
        <f t="shared" si="1196"/>
        <v>0.02</v>
      </c>
      <c r="BT246" s="322">
        <f t="shared" si="1196"/>
        <v>0.02</v>
      </c>
      <c r="BU246" s="322">
        <f t="shared" si="1196"/>
        <v>0.02</v>
      </c>
      <c r="BV246" s="322">
        <f t="shared" si="1196"/>
        <v>0.02</v>
      </c>
      <c r="BW246" s="322">
        <f t="shared" si="1196"/>
        <v>0.02</v>
      </c>
      <c r="BX246" s="322">
        <f t="shared" si="1196"/>
        <v>0.02</v>
      </c>
      <c r="BY246" s="322">
        <f t="shared" si="1196"/>
        <v>0.02</v>
      </c>
      <c r="BZ246" s="322">
        <f t="shared" si="1196"/>
        <v>0.02</v>
      </c>
      <c r="CA246" s="322">
        <f t="shared" si="1196"/>
        <v>0.02</v>
      </c>
      <c r="CB246" s="322">
        <f t="shared" si="1196"/>
        <v>0.02</v>
      </c>
      <c r="CC246" s="322">
        <f t="shared" si="1196"/>
        <v>0.02</v>
      </c>
      <c r="CD246" s="364"/>
    </row>
    <row r="247" spans="37:82">
      <c r="AK247" s="171"/>
      <c r="AL247" s="122"/>
      <c r="AM247" s="122"/>
      <c r="AN247" s="122"/>
      <c r="AO247" s="293"/>
      <c r="AP247" s="148"/>
      <c r="AQ247" s="148"/>
      <c r="AR247" s="148"/>
      <c r="BC247" s="121"/>
      <c r="BD247" s="121"/>
      <c r="BG247" s="121"/>
      <c r="BH247" s="121"/>
      <c r="BI247" s="294"/>
      <c r="BJ247" s="121"/>
      <c r="BK247" s="121"/>
      <c r="BL247" s="121"/>
      <c r="BM247" s="295"/>
      <c r="BN247" s="295"/>
      <c r="BO247" s="295"/>
      <c r="BP247" s="295"/>
      <c r="BQ247" s="295"/>
      <c r="BR247" s="295"/>
      <c r="BS247" s="295"/>
      <c r="BT247" s="295"/>
      <c r="BU247" s="295"/>
      <c r="BV247" s="295"/>
      <c r="BW247" s="295"/>
      <c r="BX247" s="295"/>
      <c r="BY247" s="295"/>
      <c r="BZ247" s="295"/>
      <c r="CA247" s="295"/>
      <c r="CB247" s="295"/>
      <c r="CC247" s="295"/>
      <c r="CD247" s="364"/>
    </row>
    <row r="248" spans="37:82">
      <c r="AK248" s="171"/>
      <c r="AL248" s="122"/>
      <c r="AM248" s="122"/>
      <c r="AN248" s="122">
        <v>2001</v>
      </c>
      <c r="AO248" s="329">
        <f t="shared" ref="AO248:BL248" si="1197">AN248+1</f>
        <v>2002</v>
      </c>
      <c r="AP248" s="148">
        <f t="shared" si="1197"/>
        <v>2003</v>
      </c>
      <c r="AQ248" s="148">
        <f t="shared" si="1197"/>
        <v>2004</v>
      </c>
      <c r="AR248" s="148">
        <f t="shared" si="1197"/>
        <v>2005</v>
      </c>
      <c r="AS248" s="3">
        <f t="shared" si="1197"/>
        <v>2006</v>
      </c>
      <c r="AT248" s="3">
        <f t="shared" si="1197"/>
        <v>2007</v>
      </c>
      <c r="AU248" s="3">
        <f t="shared" si="1197"/>
        <v>2008</v>
      </c>
      <c r="AV248" s="3">
        <f t="shared" si="1197"/>
        <v>2009</v>
      </c>
      <c r="AW248" s="3">
        <f t="shared" si="1197"/>
        <v>2010</v>
      </c>
      <c r="AX248" s="3">
        <f t="shared" si="1197"/>
        <v>2011</v>
      </c>
      <c r="AY248" s="3">
        <f t="shared" si="1197"/>
        <v>2012</v>
      </c>
      <c r="AZ248" s="3">
        <f t="shared" si="1197"/>
        <v>2013</v>
      </c>
      <c r="BA248" s="3">
        <f t="shared" si="1197"/>
        <v>2014</v>
      </c>
      <c r="BB248" s="3">
        <f t="shared" si="1197"/>
        <v>2015</v>
      </c>
      <c r="BC248" s="121">
        <f t="shared" si="1197"/>
        <v>2016</v>
      </c>
      <c r="BD248" s="121">
        <f t="shared" si="1197"/>
        <v>2017</v>
      </c>
      <c r="BE248" s="121">
        <f t="shared" si="1197"/>
        <v>2018</v>
      </c>
      <c r="BF248" s="121">
        <f t="shared" si="1197"/>
        <v>2019</v>
      </c>
      <c r="BG248" s="121">
        <f t="shared" si="1197"/>
        <v>2020</v>
      </c>
      <c r="BH248" s="121">
        <f t="shared" si="1197"/>
        <v>2021</v>
      </c>
      <c r="BI248" s="294">
        <f t="shared" si="1197"/>
        <v>2022</v>
      </c>
      <c r="BJ248" s="121">
        <f t="shared" si="1197"/>
        <v>2023</v>
      </c>
      <c r="BK248" s="121">
        <f t="shared" si="1197"/>
        <v>2024</v>
      </c>
      <c r="BL248" s="121">
        <f t="shared" si="1197"/>
        <v>2025</v>
      </c>
      <c r="BM248" s="295">
        <f t="shared" ref="BM248" si="1198">BL248+1</f>
        <v>2026</v>
      </c>
      <c r="BN248" s="295">
        <f t="shared" ref="BN248" si="1199">BM248+1</f>
        <v>2027</v>
      </c>
      <c r="BO248" s="295">
        <f t="shared" ref="BO248" si="1200">BN248+1</f>
        <v>2028</v>
      </c>
      <c r="BP248" s="295">
        <f t="shared" ref="BP248" si="1201">BO248+1</f>
        <v>2029</v>
      </c>
      <c r="BQ248" s="295">
        <f t="shared" ref="BQ248" si="1202">BP248+1</f>
        <v>2030</v>
      </c>
      <c r="BR248" s="295">
        <f t="shared" ref="BR248" si="1203">BQ248+1</f>
        <v>2031</v>
      </c>
      <c r="BS248" s="295">
        <f t="shared" ref="BS248" si="1204">BR248+1</f>
        <v>2032</v>
      </c>
      <c r="BT248" s="295">
        <f t="shared" ref="BT248" si="1205">BS248+1</f>
        <v>2033</v>
      </c>
      <c r="BU248" s="295">
        <f t="shared" ref="BU248" si="1206">BT248+1</f>
        <v>2034</v>
      </c>
      <c r="BV248" s="295">
        <f t="shared" ref="BV248" si="1207">BU248+1</f>
        <v>2035</v>
      </c>
      <c r="BW248" s="295">
        <f t="shared" ref="BW248" si="1208">BV248+1</f>
        <v>2036</v>
      </c>
      <c r="BX248" s="295">
        <f t="shared" ref="BX248" si="1209">BW248+1</f>
        <v>2037</v>
      </c>
      <c r="BY248" s="295">
        <f t="shared" ref="BY248" si="1210">BX248+1</f>
        <v>2038</v>
      </c>
      <c r="BZ248" s="295">
        <f t="shared" ref="BZ248" si="1211">BY248+1</f>
        <v>2039</v>
      </c>
      <c r="CA248" s="295">
        <f t="shared" ref="CA248" si="1212">BZ248+1</f>
        <v>2040</v>
      </c>
      <c r="CB248" s="295">
        <f t="shared" ref="CB248" si="1213">CA248+1</f>
        <v>2041</v>
      </c>
      <c r="CC248" s="295">
        <f t="shared" ref="CC248" si="1214">CB248+1</f>
        <v>2042</v>
      </c>
      <c r="CD248" s="364"/>
    </row>
    <row r="249" spans="37:82">
      <c r="AK249" s="171"/>
      <c r="AL249" s="122"/>
      <c r="AM249" s="122"/>
      <c r="AN249" s="122" t="s">
        <v>722</v>
      </c>
      <c r="AO249" s="293" t="s">
        <v>722</v>
      </c>
      <c r="AP249" s="148" t="s">
        <v>722</v>
      </c>
      <c r="AQ249" s="148" t="s">
        <v>722</v>
      </c>
      <c r="AR249" s="148" t="s">
        <v>722</v>
      </c>
      <c r="AS249" s="3" t="s">
        <v>722</v>
      </c>
      <c r="AT249" s="3" t="s">
        <v>722</v>
      </c>
      <c r="AU249" s="3" t="s">
        <v>722</v>
      </c>
      <c r="AV249" s="3" t="s">
        <v>722</v>
      </c>
      <c r="AW249" s="3" t="s">
        <v>722</v>
      </c>
      <c r="AX249" s="3" t="s">
        <v>722</v>
      </c>
      <c r="AY249" s="3" t="s">
        <v>722</v>
      </c>
      <c r="AZ249" s="3" t="s">
        <v>722</v>
      </c>
      <c r="BA249" s="3" t="s">
        <v>722</v>
      </c>
      <c r="BB249" s="3" t="s">
        <v>722</v>
      </c>
      <c r="BC249" s="121" t="s">
        <v>722</v>
      </c>
      <c r="BD249" s="121" t="s">
        <v>722</v>
      </c>
      <c r="BE249" s="121" t="s">
        <v>722</v>
      </c>
      <c r="BF249" s="121" t="s">
        <v>722</v>
      </c>
      <c r="BG249" s="121" t="s">
        <v>722</v>
      </c>
      <c r="BH249" s="121" t="s">
        <v>722</v>
      </c>
      <c r="BI249" s="294" t="s">
        <v>722</v>
      </c>
      <c r="BJ249" s="121" t="s">
        <v>722</v>
      </c>
      <c r="BK249" s="121" t="s">
        <v>722</v>
      </c>
      <c r="BL249" s="121" t="s">
        <v>722</v>
      </c>
      <c r="BM249" s="295" t="s">
        <v>722</v>
      </c>
      <c r="BN249" s="295" t="s">
        <v>722</v>
      </c>
      <c r="BO249" s="295" t="s">
        <v>722</v>
      </c>
      <c r="BP249" s="295" t="s">
        <v>722</v>
      </c>
      <c r="BQ249" s="295" t="s">
        <v>722</v>
      </c>
      <c r="BR249" s="295" t="s">
        <v>722</v>
      </c>
      <c r="BS249" s="295" t="s">
        <v>722</v>
      </c>
      <c r="BT249" s="295" t="s">
        <v>722</v>
      </c>
      <c r="BU249" s="295" t="s">
        <v>722</v>
      </c>
      <c r="BV249" s="295" t="s">
        <v>722</v>
      </c>
      <c r="BW249" s="295" t="s">
        <v>722</v>
      </c>
      <c r="BX249" s="295" t="s">
        <v>722</v>
      </c>
      <c r="BY249" s="295" t="s">
        <v>722</v>
      </c>
      <c r="BZ249" s="295" t="s">
        <v>722</v>
      </c>
      <c r="CA249" s="295" t="s">
        <v>722</v>
      </c>
      <c r="CB249" s="295" t="s">
        <v>722</v>
      </c>
      <c r="CC249" s="295" t="s">
        <v>722</v>
      </c>
      <c r="CD249" s="364"/>
    </row>
    <row r="250" spans="37:82">
      <c r="AK250" s="171" t="s">
        <v>715</v>
      </c>
      <c r="AL250" s="122"/>
      <c r="AM250" s="122"/>
      <c r="AN250" s="299">
        <f t="shared" ref="AN250:BL255" si="1215">AN204</f>
        <v>2.6651231066002534E-2</v>
      </c>
      <c r="AO250" s="299">
        <f t="shared" si="1215"/>
        <v>3.7659730819599391E-2</v>
      </c>
      <c r="AP250" s="299">
        <f t="shared" si="1215"/>
        <v>4.1433788213758316E-2</v>
      </c>
      <c r="AQ250" s="299">
        <f t="shared" si="1215"/>
        <v>4.1022225148983571E-2</v>
      </c>
      <c r="AR250" s="299">
        <f t="shared" si="1215"/>
        <v>3.2974624821844323E-2</v>
      </c>
      <c r="AS250" s="300">
        <f t="shared" si="1215"/>
        <v>1.741105519772157E-2</v>
      </c>
      <c r="AT250" s="300">
        <f t="shared" si="1215"/>
        <v>1.0559160160651171E-2</v>
      </c>
      <c r="AU250" s="300">
        <f t="shared" si="1215"/>
        <v>1.0162187059377326E-2</v>
      </c>
      <c r="AV250" s="300">
        <f t="shared" si="1215"/>
        <v>1.7668932912550117E-2</v>
      </c>
      <c r="AW250" s="300">
        <f t="shared" si="1215"/>
        <v>2.5444356029305171E-2</v>
      </c>
      <c r="AX250" s="300">
        <f t="shared" si="1215"/>
        <v>2.4641313377188334E-2</v>
      </c>
      <c r="AY250" s="300">
        <f t="shared" si="1215"/>
        <v>2.1741447391596669E-2</v>
      </c>
      <c r="AZ250" s="300">
        <f t="shared" si="1215"/>
        <v>2.5437233887533495E-2</v>
      </c>
      <c r="BA250" s="300">
        <f t="shared" si="1215"/>
        <v>1.3861492515345297E-2</v>
      </c>
      <c r="BB250" s="300">
        <f t="shared" si="1215"/>
        <v>1.3694652802078267E-2</v>
      </c>
      <c r="BC250" s="301">
        <f t="shared" si="1215"/>
        <v>1.2383656557784395E-2</v>
      </c>
      <c r="BD250" s="301">
        <f t="shared" si="1215"/>
        <v>1.3646416148230811E-2</v>
      </c>
      <c r="BE250" s="301">
        <f t="shared" si="1215"/>
        <v>1.451037729467175E-2</v>
      </c>
      <c r="BF250" s="301">
        <f t="shared" si="1215"/>
        <v>1.6186984318659059E-2</v>
      </c>
      <c r="BG250" s="301">
        <f t="shared" si="1215"/>
        <v>2.056297127094453E-2</v>
      </c>
      <c r="BH250" s="301">
        <f t="shared" si="1215"/>
        <v>2.2436713595748392E-2</v>
      </c>
      <c r="BI250" s="302">
        <f t="shared" si="1215"/>
        <v>2.1004539684301715E-2</v>
      </c>
      <c r="BJ250" s="301">
        <f t="shared" si="1215"/>
        <v>2.4462787806639907E-2</v>
      </c>
      <c r="BK250" s="301">
        <f t="shared" si="1215"/>
        <v>5.0900385505608714E-2</v>
      </c>
      <c r="BL250" s="301">
        <f t="shared" si="1215"/>
        <v>6.2614622044458779E-2</v>
      </c>
      <c r="BM250" s="303">
        <f t="shared" ref="BM250:CC250" si="1216">BM204</f>
        <v>6.2614622044458779E-2</v>
      </c>
      <c r="BN250" s="303">
        <f t="shared" si="1216"/>
        <v>6.2614622044458779E-2</v>
      </c>
      <c r="BO250" s="303">
        <f t="shared" si="1216"/>
        <v>6.2614622044458779E-2</v>
      </c>
      <c r="BP250" s="303">
        <f t="shared" si="1216"/>
        <v>6.2614622044458779E-2</v>
      </c>
      <c r="BQ250" s="303">
        <f t="shared" si="1216"/>
        <v>6.2614622044458779E-2</v>
      </c>
      <c r="BR250" s="303">
        <f t="shared" si="1216"/>
        <v>6.2614622044458779E-2</v>
      </c>
      <c r="BS250" s="303">
        <f t="shared" si="1216"/>
        <v>6.2614622044458779E-2</v>
      </c>
      <c r="BT250" s="303">
        <f t="shared" si="1216"/>
        <v>6.2614622044458779E-2</v>
      </c>
      <c r="BU250" s="303">
        <f t="shared" si="1216"/>
        <v>6.2614622044458779E-2</v>
      </c>
      <c r="BV250" s="303">
        <f t="shared" si="1216"/>
        <v>6.2614622044458779E-2</v>
      </c>
      <c r="BW250" s="303">
        <f t="shared" si="1216"/>
        <v>6.2614622044458779E-2</v>
      </c>
      <c r="BX250" s="303">
        <f t="shared" si="1216"/>
        <v>6.2614622044458779E-2</v>
      </c>
      <c r="BY250" s="303">
        <f t="shared" si="1216"/>
        <v>6.2614622044458779E-2</v>
      </c>
      <c r="BZ250" s="303">
        <f t="shared" si="1216"/>
        <v>6.2614622044458779E-2</v>
      </c>
      <c r="CA250" s="303">
        <f t="shared" si="1216"/>
        <v>6.2614622044458779E-2</v>
      </c>
      <c r="CB250" s="303">
        <f t="shared" si="1216"/>
        <v>6.2614622044458779E-2</v>
      </c>
      <c r="CC250" s="303">
        <f t="shared" si="1216"/>
        <v>6.2614622044458779E-2</v>
      </c>
      <c r="CD250" s="364"/>
    </row>
    <row r="251" spans="37:82">
      <c r="AK251" s="171" t="s">
        <v>716</v>
      </c>
      <c r="AL251" s="122"/>
      <c r="AM251" s="122"/>
      <c r="AN251" s="308">
        <f t="shared" si="1215"/>
        <v>5.4500009839908214E-2</v>
      </c>
      <c r="AO251" s="308">
        <f t="shared" si="1215"/>
        <v>4.7799991598603153E-2</v>
      </c>
      <c r="AP251" s="308">
        <f t="shared" si="1215"/>
        <v>4.6599997461220122E-2</v>
      </c>
      <c r="AQ251" s="308">
        <f t="shared" si="1215"/>
        <v>4.5000007490993976E-2</v>
      </c>
      <c r="AR251" s="308">
        <f t="shared" si="1215"/>
        <v>3.9300011835601056E-2</v>
      </c>
      <c r="AS251" s="309">
        <f t="shared" si="1215"/>
        <v>3.6156695917221038E-2</v>
      </c>
      <c r="AT251" s="309">
        <f t="shared" si="1215"/>
        <v>3.8235620751875921E-2</v>
      </c>
      <c r="AU251" s="309">
        <f t="shared" si="1215"/>
        <v>4.410003903757409E-2</v>
      </c>
      <c r="AV251" s="309">
        <f t="shared" si="1215"/>
        <v>4.2200028760331243E-2</v>
      </c>
      <c r="AW251" s="309">
        <f t="shared" si="1215"/>
        <v>3.8900033450578686E-2</v>
      </c>
      <c r="AX251" s="309">
        <f t="shared" si="1215"/>
        <v>3.1000007537453245E-2</v>
      </c>
      <c r="AY251" s="309">
        <f t="shared" si="1215"/>
        <v>2.7100009653499013E-2</v>
      </c>
      <c r="AZ251" s="309">
        <f t="shared" si="1215"/>
        <v>2.2300050192195053E-2</v>
      </c>
      <c r="BA251" s="309">
        <f t="shared" si="1215"/>
        <v>2.5299957325744638E-2</v>
      </c>
      <c r="BB251" s="309">
        <f t="shared" si="1215"/>
        <v>1.5399960174683036E-2</v>
      </c>
      <c r="BC251" s="310">
        <f t="shared" si="1215"/>
        <v>1.1100034333807018E-2</v>
      </c>
      <c r="BD251" s="310">
        <f t="shared" si="1215"/>
        <v>7.1000003200292205E-3</v>
      </c>
      <c r="BE251" s="310">
        <f t="shared" si="1215"/>
        <v>9.1000155016305317E-3</v>
      </c>
      <c r="BF251" s="310">
        <f t="shared" si="1215"/>
        <v>8.6000335029261521E-3</v>
      </c>
      <c r="BG251" s="310">
        <f t="shared" si="1215"/>
        <v>1.0400554570129117E-3</v>
      </c>
      <c r="BH251" s="310">
        <f t="shared" si="1215"/>
        <v>-2.1600186074329786E-3</v>
      </c>
      <c r="BI251" s="311">
        <f t="shared" si="1215"/>
        <v>8.7995469739587939E-4</v>
      </c>
      <c r="BJ251" s="310">
        <f t="shared" si="1215"/>
        <v>2.3329968858514682E-2</v>
      </c>
      <c r="BK251" s="310">
        <f t="shared" si="1215"/>
        <v>3.0590005328907655E-2</v>
      </c>
      <c r="BL251" s="310">
        <f t="shared" si="1215"/>
        <v>2.6869942060977925E-2</v>
      </c>
      <c r="BM251" s="312">
        <f t="shared" ref="BM251:CC251" si="1217">BM205</f>
        <v>2.6869942060977925E-2</v>
      </c>
      <c r="BN251" s="312">
        <f t="shared" si="1217"/>
        <v>2.6869942060977925E-2</v>
      </c>
      <c r="BO251" s="312">
        <f t="shared" si="1217"/>
        <v>2.6869942060977925E-2</v>
      </c>
      <c r="BP251" s="312">
        <f t="shared" si="1217"/>
        <v>2.6869942060977925E-2</v>
      </c>
      <c r="BQ251" s="312">
        <f t="shared" si="1217"/>
        <v>2.6869942060977925E-2</v>
      </c>
      <c r="BR251" s="312">
        <f t="shared" si="1217"/>
        <v>2.6869942060977925E-2</v>
      </c>
      <c r="BS251" s="312">
        <f t="shared" si="1217"/>
        <v>2.6869942060977925E-2</v>
      </c>
      <c r="BT251" s="312">
        <f t="shared" si="1217"/>
        <v>2.6869942060977925E-2</v>
      </c>
      <c r="BU251" s="312">
        <f t="shared" si="1217"/>
        <v>2.6869942060977925E-2</v>
      </c>
      <c r="BV251" s="312">
        <f t="shared" si="1217"/>
        <v>2.6869942060977925E-2</v>
      </c>
      <c r="BW251" s="312">
        <f t="shared" si="1217"/>
        <v>2.6869942060977925E-2</v>
      </c>
      <c r="BX251" s="312">
        <f t="shared" si="1217"/>
        <v>2.6869942060977925E-2</v>
      </c>
      <c r="BY251" s="312">
        <f t="shared" si="1217"/>
        <v>2.6869942060977925E-2</v>
      </c>
      <c r="BZ251" s="312">
        <f t="shared" si="1217"/>
        <v>2.6869942060977925E-2</v>
      </c>
      <c r="CA251" s="312">
        <f t="shared" si="1217"/>
        <v>2.6869942060977925E-2</v>
      </c>
      <c r="CB251" s="312">
        <f t="shared" si="1217"/>
        <v>2.6869942060977925E-2</v>
      </c>
      <c r="CC251" s="312">
        <f t="shared" si="1217"/>
        <v>2.6869942060977925E-2</v>
      </c>
      <c r="CD251" s="364"/>
    </row>
    <row r="252" spans="37:82">
      <c r="AK252" s="171" t="s">
        <v>717</v>
      </c>
      <c r="AL252" s="122"/>
      <c r="AM252" s="122"/>
      <c r="AN252" s="308">
        <f t="shared" si="1215"/>
        <v>0.36899999999999999</v>
      </c>
      <c r="AO252" s="308">
        <f t="shared" si="1215"/>
        <v>0.36899999999999999</v>
      </c>
      <c r="AP252" s="308">
        <f t="shared" si="1215"/>
        <v>0.36899999999999999</v>
      </c>
      <c r="AQ252" s="308">
        <f t="shared" si="1215"/>
        <v>0.36899999999999999</v>
      </c>
      <c r="AR252" s="308">
        <f t="shared" si="1215"/>
        <v>0.36899999999999999</v>
      </c>
      <c r="AS252" s="309">
        <f t="shared" si="1215"/>
        <v>0.36899999999999999</v>
      </c>
      <c r="AT252" s="309">
        <f t="shared" si="1215"/>
        <v>0.26300000000000001</v>
      </c>
      <c r="AU252" s="309">
        <f t="shared" si="1215"/>
        <v>0.26300000000000001</v>
      </c>
      <c r="AV252" s="309">
        <f t="shared" si="1215"/>
        <v>0.26300000000000001</v>
      </c>
      <c r="AW252" s="309">
        <f t="shared" si="1215"/>
        <v>0.26300000000000001</v>
      </c>
      <c r="AX252" s="309">
        <f t="shared" si="1215"/>
        <v>0.26300000000000001</v>
      </c>
      <c r="AY252" s="309">
        <f t="shared" si="1215"/>
        <v>0.26300000000000001</v>
      </c>
      <c r="AZ252" s="309">
        <f t="shared" si="1215"/>
        <v>0.26300000000000001</v>
      </c>
      <c r="BA252" s="309">
        <f t="shared" si="1215"/>
        <v>0.26300000000000001</v>
      </c>
      <c r="BB252" s="309">
        <f t="shared" si="1215"/>
        <v>0.26300000000000001</v>
      </c>
      <c r="BC252" s="310">
        <f t="shared" si="1215"/>
        <v>0.26300000000000001</v>
      </c>
      <c r="BD252" s="310">
        <f t="shared" si="1215"/>
        <v>0.26300000000000001</v>
      </c>
      <c r="BE252" s="310">
        <f t="shared" si="1215"/>
        <v>0.26300000000000001</v>
      </c>
      <c r="BF252" s="310">
        <f t="shared" si="1215"/>
        <v>0.26300000000000001</v>
      </c>
      <c r="BG252" s="310">
        <f t="shared" si="1215"/>
        <v>0.26300000000000001</v>
      </c>
      <c r="BH252" s="310">
        <f t="shared" si="1215"/>
        <v>0.26300000000000001</v>
      </c>
      <c r="BI252" s="311">
        <f t="shared" si="1215"/>
        <v>0.26300000000000001</v>
      </c>
      <c r="BJ252" s="310">
        <f t="shared" si="1215"/>
        <v>0.26300000000000001</v>
      </c>
      <c r="BK252" s="310">
        <f t="shared" si="1215"/>
        <v>0.26300000000000001</v>
      </c>
      <c r="BL252" s="310">
        <f t="shared" si="1215"/>
        <v>0.26300000000000001</v>
      </c>
      <c r="BM252" s="312">
        <f t="shared" ref="BM252:CC252" si="1218">BM206</f>
        <v>0.26300000000000001</v>
      </c>
      <c r="BN252" s="312">
        <f t="shared" si="1218"/>
        <v>0.26300000000000001</v>
      </c>
      <c r="BO252" s="312">
        <f t="shared" si="1218"/>
        <v>0.26300000000000001</v>
      </c>
      <c r="BP252" s="312">
        <f t="shared" si="1218"/>
        <v>0.26300000000000001</v>
      </c>
      <c r="BQ252" s="312">
        <f t="shared" si="1218"/>
        <v>0.26300000000000001</v>
      </c>
      <c r="BR252" s="312">
        <f t="shared" si="1218"/>
        <v>0.26300000000000001</v>
      </c>
      <c r="BS252" s="312">
        <f t="shared" si="1218"/>
        <v>0.26300000000000001</v>
      </c>
      <c r="BT252" s="312">
        <f t="shared" si="1218"/>
        <v>0.26300000000000001</v>
      </c>
      <c r="BU252" s="312">
        <f t="shared" si="1218"/>
        <v>0.26300000000000001</v>
      </c>
      <c r="BV252" s="312">
        <f t="shared" si="1218"/>
        <v>0.26300000000000001</v>
      </c>
      <c r="BW252" s="312">
        <f t="shared" si="1218"/>
        <v>0.26300000000000001</v>
      </c>
      <c r="BX252" s="312">
        <f t="shared" si="1218"/>
        <v>0.26300000000000001</v>
      </c>
      <c r="BY252" s="312">
        <f t="shared" si="1218"/>
        <v>0.26300000000000001</v>
      </c>
      <c r="BZ252" s="312">
        <f t="shared" si="1218"/>
        <v>0.26300000000000001</v>
      </c>
      <c r="CA252" s="312">
        <f t="shared" si="1218"/>
        <v>0.26300000000000001</v>
      </c>
      <c r="CB252" s="312">
        <f t="shared" si="1218"/>
        <v>0.26300000000000001</v>
      </c>
      <c r="CC252" s="312">
        <f t="shared" si="1218"/>
        <v>0.26300000000000001</v>
      </c>
      <c r="CD252" s="364"/>
    </row>
    <row r="253" spans="37:82" ht="15.6">
      <c r="AK253" s="171" t="s">
        <v>718</v>
      </c>
      <c r="AL253" s="122"/>
      <c r="AM253" s="122"/>
      <c r="AN253" s="308">
        <f t="shared" si="1215"/>
        <v>0</v>
      </c>
      <c r="AO253" s="308">
        <f t="shared" si="1215"/>
        <v>0</v>
      </c>
      <c r="AP253" s="308">
        <f t="shared" si="1215"/>
        <v>0</v>
      </c>
      <c r="AQ253" s="308">
        <f t="shared" si="1215"/>
        <v>0</v>
      </c>
      <c r="AR253" s="308">
        <f t="shared" si="1215"/>
        <v>0</v>
      </c>
      <c r="AS253" s="309">
        <f t="shared" si="1215"/>
        <v>0</v>
      </c>
      <c r="AT253" s="309">
        <f t="shared" si="1215"/>
        <v>0</v>
      </c>
      <c r="AU253" s="309">
        <f t="shared" si="1215"/>
        <v>0</v>
      </c>
      <c r="AV253" s="309">
        <f t="shared" si="1215"/>
        <v>0</v>
      </c>
      <c r="AW253" s="309">
        <f t="shared" si="1215"/>
        <v>0</v>
      </c>
      <c r="AX253" s="309">
        <f t="shared" si="1215"/>
        <v>0</v>
      </c>
      <c r="AY253" s="309">
        <f t="shared" si="1215"/>
        <v>0</v>
      </c>
      <c r="AZ253" s="309">
        <f t="shared" si="1215"/>
        <v>0</v>
      </c>
      <c r="BA253" s="309">
        <f t="shared" si="1215"/>
        <v>0</v>
      </c>
      <c r="BB253" s="309">
        <f t="shared" si="1215"/>
        <v>0</v>
      </c>
      <c r="BC253" s="310">
        <f t="shared" si="1215"/>
        <v>0</v>
      </c>
      <c r="BD253" s="310">
        <f t="shared" si="1215"/>
        <v>0</v>
      </c>
      <c r="BE253" s="310">
        <f t="shared" si="1215"/>
        <v>0</v>
      </c>
      <c r="BF253" s="310">
        <f t="shared" si="1215"/>
        <v>0</v>
      </c>
      <c r="BG253" s="310">
        <f t="shared" si="1215"/>
        <v>0</v>
      </c>
      <c r="BH253" s="310">
        <f t="shared" si="1215"/>
        <v>0</v>
      </c>
      <c r="BI253" s="311">
        <f t="shared" si="1215"/>
        <v>0</v>
      </c>
      <c r="BJ253" s="310">
        <f t="shared" si="1215"/>
        <v>0</v>
      </c>
      <c r="BK253" s="310">
        <f t="shared" si="1215"/>
        <v>0</v>
      </c>
      <c r="BL253" s="310">
        <f t="shared" si="1215"/>
        <v>0</v>
      </c>
      <c r="BM253" s="312">
        <f t="shared" ref="BM253:CC253" si="1219">BM207</f>
        <v>0</v>
      </c>
      <c r="BN253" s="312">
        <f t="shared" si="1219"/>
        <v>0</v>
      </c>
      <c r="BO253" s="312">
        <f t="shared" si="1219"/>
        <v>0</v>
      </c>
      <c r="BP253" s="312">
        <f t="shared" si="1219"/>
        <v>0</v>
      </c>
      <c r="BQ253" s="312">
        <f t="shared" si="1219"/>
        <v>0</v>
      </c>
      <c r="BR253" s="312">
        <f t="shared" si="1219"/>
        <v>0</v>
      </c>
      <c r="BS253" s="312">
        <f t="shared" si="1219"/>
        <v>0</v>
      </c>
      <c r="BT253" s="312">
        <f t="shared" si="1219"/>
        <v>0</v>
      </c>
      <c r="BU253" s="312">
        <f t="shared" si="1219"/>
        <v>0</v>
      </c>
      <c r="BV253" s="312">
        <f t="shared" si="1219"/>
        <v>0</v>
      </c>
      <c r="BW253" s="312">
        <f t="shared" si="1219"/>
        <v>0</v>
      </c>
      <c r="BX253" s="312">
        <f t="shared" si="1219"/>
        <v>0</v>
      </c>
      <c r="BY253" s="312">
        <f t="shared" si="1219"/>
        <v>0</v>
      </c>
      <c r="BZ253" s="312">
        <f t="shared" si="1219"/>
        <v>0</v>
      </c>
      <c r="CA253" s="312">
        <f t="shared" si="1219"/>
        <v>0</v>
      </c>
      <c r="CB253" s="312">
        <f t="shared" si="1219"/>
        <v>0</v>
      </c>
      <c r="CC253" s="312">
        <f t="shared" si="1219"/>
        <v>0</v>
      </c>
      <c r="CD253" s="364"/>
    </row>
    <row r="254" spans="37:82">
      <c r="AK254" s="171" t="s">
        <v>719</v>
      </c>
      <c r="AL254" s="122"/>
      <c r="AM254" s="122"/>
      <c r="AN254" s="308">
        <f t="shared" si="1215"/>
        <v>0.21</v>
      </c>
      <c r="AO254" s="308">
        <f t="shared" si="1215"/>
        <v>0.21</v>
      </c>
      <c r="AP254" s="308">
        <f t="shared" si="1215"/>
        <v>0.21</v>
      </c>
      <c r="AQ254" s="308">
        <f t="shared" si="1215"/>
        <v>0.21</v>
      </c>
      <c r="AR254" s="308">
        <f t="shared" si="1215"/>
        <v>0.21</v>
      </c>
      <c r="AS254" s="309">
        <f t="shared" si="1215"/>
        <v>0.21</v>
      </c>
      <c r="AT254" s="309">
        <f t="shared" si="1215"/>
        <v>0.17</v>
      </c>
      <c r="AU254" s="309">
        <f t="shared" si="1215"/>
        <v>0.22</v>
      </c>
      <c r="AV254" s="309">
        <f t="shared" si="1215"/>
        <v>0.22</v>
      </c>
      <c r="AW254" s="309">
        <f t="shared" si="1215"/>
        <v>0.22</v>
      </c>
      <c r="AX254" s="309">
        <f t="shared" si="1215"/>
        <v>0.22</v>
      </c>
      <c r="AY254" s="309">
        <f t="shared" si="1215"/>
        <v>0.22</v>
      </c>
      <c r="AZ254" s="309">
        <f t="shared" si="1215"/>
        <v>0.22</v>
      </c>
      <c r="BA254" s="309">
        <f t="shared" si="1215"/>
        <v>0.22</v>
      </c>
      <c r="BB254" s="309">
        <f t="shared" si="1215"/>
        <v>0.22</v>
      </c>
      <c r="BC254" s="310">
        <f t="shared" si="1215"/>
        <v>0.22</v>
      </c>
      <c r="BD254" s="310">
        <f t="shared" si="1215"/>
        <v>0.22</v>
      </c>
      <c r="BE254" s="310">
        <f t="shared" si="1215"/>
        <v>0.22</v>
      </c>
      <c r="BF254" s="310">
        <f t="shared" si="1215"/>
        <v>0.22</v>
      </c>
      <c r="BG254" s="310">
        <f t="shared" si="1215"/>
        <v>0.22</v>
      </c>
      <c r="BH254" s="310">
        <f t="shared" si="1215"/>
        <v>0.22</v>
      </c>
      <c r="BI254" s="311">
        <f t="shared" si="1215"/>
        <v>0.22</v>
      </c>
      <c r="BJ254" s="310">
        <f t="shared" si="1215"/>
        <v>0.22</v>
      </c>
      <c r="BK254" s="310">
        <f t="shared" si="1215"/>
        <v>0.22</v>
      </c>
      <c r="BL254" s="310">
        <f t="shared" si="1215"/>
        <v>0.22</v>
      </c>
      <c r="BM254" s="312">
        <f t="shared" ref="BM254:CC254" si="1220">BM208</f>
        <v>0.22</v>
      </c>
      <c r="BN254" s="312">
        <f t="shared" si="1220"/>
        <v>0.22</v>
      </c>
      <c r="BO254" s="312">
        <f t="shared" si="1220"/>
        <v>0.22</v>
      </c>
      <c r="BP254" s="312">
        <f t="shared" si="1220"/>
        <v>0.22</v>
      </c>
      <c r="BQ254" s="312">
        <f t="shared" si="1220"/>
        <v>0.22</v>
      </c>
      <c r="BR254" s="312">
        <f t="shared" si="1220"/>
        <v>0.22</v>
      </c>
      <c r="BS254" s="312">
        <f t="shared" si="1220"/>
        <v>0.22</v>
      </c>
      <c r="BT254" s="312">
        <f t="shared" si="1220"/>
        <v>0.22</v>
      </c>
      <c r="BU254" s="312">
        <f t="shared" si="1220"/>
        <v>0.22</v>
      </c>
      <c r="BV254" s="312">
        <f t="shared" si="1220"/>
        <v>0.22</v>
      </c>
      <c r="BW254" s="312">
        <f t="shared" si="1220"/>
        <v>0.22</v>
      </c>
      <c r="BX254" s="312">
        <f t="shared" si="1220"/>
        <v>0.22</v>
      </c>
      <c r="BY254" s="312">
        <f t="shared" si="1220"/>
        <v>0.22</v>
      </c>
      <c r="BZ254" s="312">
        <f t="shared" si="1220"/>
        <v>0.22</v>
      </c>
      <c r="CA254" s="312">
        <f t="shared" si="1220"/>
        <v>0.22</v>
      </c>
      <c r="CB254" s="312">
        <f t="shared" si="1220"/>
        <v>0.22</v>
      </c>
      <c r="CC254" s="312">
        <f t="shared" si="1220"/>
        <v>0.22</v>
      </c>
      <c r="CD254" s="364"/>
    </row>
    <row r="255" spans="37:82">
      <c r="AK255" s="171" t="s">
        <v>720</v>
      </c>
      <c r="AL255" s="122"/>
      <c r="AM255" s="122"/>
      <c r="AN255" s="318">
        <f t="shared" si="1215"/>
        <v>0.02</v>
      </c>
      <c r="AO255" s="318">
        <f t="shared" si="1215"/>
        <v>0.02</v>
      </c>
      <c r="AP255" s="318">
        <f t="shared" si="1215"/>
        <v>0.02</v>
      </c>
      <c r="AQ255" s="318">
        <f t="shared" si="1215"/>
        <v>0.02</v>
      </c>
      <c r="AR255" s="318">
        <f t="shared" si="1215"/>
        <v>0.02</v>
      </c>
      <c r="AS255" s="319">
        <f t="shared" si="1215"/>
        <v>0.02</v>
      </c>
      <c r="AT255" s="319">
        <f t="shared" si="1215"/>
        <v>0.02</v>
      </c>
      <c r="AU255" s="319">
        <f t="shared" si="1215"/>
        <v>0.02</v>
      </c>
      <c r="AV255" s="319">
        <f t="shared" si="1215"/>
        <v>0.02</v>
      </c>
      <c r="AW255" s="319">
        <f t="shared" si="1215"/>
        <v>0.02</v>
      </c>
      <c r="AX255" s="319">
        <f t="shared" si="1215"/>
        <v>0.02</v>
      </c>
      <c r="AY255" s="319">
        <f t="shared" si="1215"/>
        <v>0.02</v>
      </c>
      <c r="AZ255" s="319">
        <f t="shared" si="1215"/>
        <v>0.02</v>
      </c>
      <c r="BA255" s="319">
        <f t="shared" si="1215"/>
        <v>0.02</v>
      </c>
      <c r="BB255" s="319">
        <f t="shared" si="1215"/>
        <v>0.02</v>
      </c>
      <c r="BC255" s="320">
        <f t="shared" si="1215"/>
        <v>0.02</v>
      </c>
      <c r="BD255" s="320">
        <f t="shared" si="1215"/>
        <v>0.02</v>
      </c>
      <c r="BE255" s="320">
        <f t="shared" si="1215"/>
        <v>0.02</v>
      </c>
      <c r="BF255" s="320">
        <f t="shared" si="1215"/>
        <v>0.02</v>
      </c>
      <c r="BG255" s="320">
        <f t="shared" si="1215"/>
        <v>0.02</v>
      </c>
      <c r="BH255" s="320">
        <f t="shared" si="1215"/>
        <v>0.02</v>
      </c>
      <c r="BI255" s="321">
        <f t="shared" si="1215"/>
        <v>0.02</v>
      </c>
      <c r="BJ255" s="320">
        <f t="shared" si="1215"/>
        <v>0.02</v>
      </c>
      <c r="BK255" s="320">
        <f t="shared" si="1215"/>
        <v>0.02</v>
      </c>
      <c r="BL255" s="320">
        <f t="shared" si="1215"/>
        <v>0.02</v>
      </c>
      <c r="BM255" s="322">
        <f t="shared" ref="BM255:CC255" si="1221">BM209</f>
        <v>0.02</v>
      </c>
      <c r="BN255" s="322">
        <f t="shared" si="1221"/>
        <v>0.02</v>
      </c>
      <c r="BO255" s="322">
        <f t="shared" si="1221"/>
        <v>0.02</v>
      </c>
      <c r="BP255" s="322">
        <f t="shared" si="1221"/>
        <v>0.02</v>
      </c>
      <c r="BQ255" s="322">
        <f t="shared" si="1221"/>
        <v>0.02</v>
      </c>
      <c r="BR255" s="322">
        <f t="shared" si="1221"/>
        <v>0.02</v>
      </c>
      <c r="BS255" s="322">
        <f t="shared" si="1221"/>
        <v>0.02</v>
      </c>
      <c r="BT255" s="322">
        <f t="shared" si="1221"/>
        <v>0.02</v>
      </c>
      <c r="BU255" s="322">
        <f t="shared" si="1221"/>
        <v>0.02</v>
      </c>
      <c r="BV255" s="322">
        <f t="shared" si="1221"/>
        <v>0.02</v>
      </c>
      <c r="BW255" s="322">
        <f t="shared" si="1221"/>
        <v>0.02</v>
      </c>
      <c r="BX255" s="322">
        <f t="shared" si="1221"/>
        <v>0.02</v>
      </c>
      <c r="BY255" s="322">
        <f t="shared" si="1221"/>
        <v>0.02</v>
      </c>
      <c r="BZ255" s="322">
        <f t="shared" si="1221"/>
        <v>0.02</v>
      </c>
      <c r="CA255" s="322">
        <f t="shared" si="1221"/>
        <v>0.02</v>
      </c>
      <c r="CB255" s="322">
        <f t="shared" si="1221"/>
        <v>0.02</v>
      </c>
      <c r="CC255" s="322">
        <f t="shared" si="1221"/>
        <v>0.02</v>
      </c>
      <c r="CD255" s="364"/>
    </row>
    <row r="256" spans="37:82" ht="13.8" thickBot="1">
      <c r="AK256" s="344"/>
      <c r="AL256" s="137"/>
      <c r="AM256" s="137"/>
      <c r="AN256" s="369"/>
      <c r="AO256" s="346"/>
      <c r="AP256" s="370"/>
      <c r="AQ256" s="370"/>
      <c r="AR256" s="420"/>
      <c r="AS256" s="370"/>
      <c r="AT256" s="370"/>
      <c r="AU256" s="420"/>
      <c r="AV256" s="371"/>
      <c r="AW256" s="371"/>
      <c r="AX256" s="371"/>
      <c r="AY256" s="371"/>
      <c r="AZ256" s="371"/>
      <c r="BA256" s="371"/>
      <c r="BB256" s="371"/>
      <c r="BC256" s="372"/>
      <c r="BD256" s="372"/>
      <c r="BE256" s="372"/>
      <c r="BF256" s="372"/>
      <c r="BG256" s="372"/>
      <c r="BH256" s="372"/>
      <c r="BI256" s="373"/>
      <c r="BJ256" s="372"/>
      <c r="BK256" s="372"/>
      <c r="BL256" s="372"/>
      <c r="BM256" s="374"/>
      <c r="BN256" s="374"/>
      <c r="BO256" s="374"/>
      <c r="BP256" s="374"/>
      <c r="BQ256" s="374"/>
      <c r="BR256" s="374"/>
      <c r="BS256" s="374"/>
      <c r="BT256" s="374"/>
      <c r="BU256" s="374"/>
      <c r="BV256" s="374"/>
      <c r="BW256" s="374"/>
      <c r="BX256" s="374"/>
      <c r="BY256" s="374"/>
      <c r="BZ256" s="374"/>
      <c r="CA256" s="374"/>
      <c r="CB256" s="374"/>
      <c r="CC256" s="374"/>
      <c r="CD256" s="375"/>
    </row>
    <row r="257" spans="37:82">
      <c r="AK257" s="358" t="s">
        <v>1360</v>
      </c>
      <c r="AL257" s="125"/>
      <c r="AM257" s="125"/>
      <c r="AN257" s="125">
        <v>2001</v>
      </c>
      <c r="AO257" s="286">
        <f t="shared" ref="AO257:BL257" si="1222">AN257+1</f>
        <v>2002</v>
      </c>
      <c r="AP257" s="287">
        <f t="shared" si="1222"/>
        <v>2003</v>
      </c>
      <c r="AQ257" s="287">
        <f t="shared" si="1222"/>
        <v>2004</v>
      </c>
      <c r="AR257" s="287">
        <f t="shared" si="1222"/>
        <v>2005</v>
      </c>
      <c r="AS257" s="285">
        <f t="shared" si="1222"/>
        <v>2006</v>
      </c>
      <c r="AT257" s="285">
        <f t="shared" si="1222"/>
        <v>2007</v>
      </c>
      <c r="AU257" s="285">
        <f t="shared" si="1222"/>
        <v>2008</v>
      </c>
      <c r="AV257" s="285">
        <f t="shared" si="1222"/>
        <v>2009</v>
      </c>
      <c r="AW257" s="285">
        <f t="shared" si="1222"/>
        <v>2010</v>
      </c>
      <c r="AX257" s="285">
        <f t="shared" si="1222"/>
        <v>2011</v>
      </c>
      <c r="AY257" s="285">
        <f t="shared" si="1222"/>
        <v>2012</v>
      </c>
      <c r="AZ257" s="285">
        <f t="shared" si="1222"/>
        <v>2013</v>
      </c>
      <c r="BA257" s="285">
        <f t="shared" si="1222"/>
        <v>2014</v>
      </c>
      <c r="BB257" s="285">
        <f t="shared" si="1222"/>
        <v>2015</v>
      </c>
      <c r="BC257" s="288">
        <f t="shared" si="1222"/>
        <v>2016</v>
      </c>
      <c r="BD257" s="288">
        <f t="shared" si="1222"/>
        <v>2017</v>
      </c>
      <c r="BE257" s="288">
        <f t="shared" si="1222"/>
        <v>2018</v>
      </c>
      <c r="BF257" s="288">
        <f t="shared" si="1222"/>
        <v>2019</v>
      </c>
      <c r="BG257" s="288">
        <f t="shared" si="1222"/>
        <v>2020</v>
      </c>
      <c r="BH257" s="288">
        <f t="shared" si="1222"/>
        <v>2021</v>
      </c>
      <c r="BI257" s="289">
        <f t="shared" si="1222"/>
        <v>2022</v>
      </c>
      <c r="BJ257" s="288">
        <f t="shared" si="1222"/>
        <v>2023</v>
      </c>
      <c r="BK257" s="288">
        <f t="shared" si="1222"/>
        <v>2024</v>
      </c>
      <c r="BL257" s="288">
        <f t="shared" si="1222"/>
        <v>2025</v>
      </c>
      <c r="BM257" s="290">
        <f t="shared" ref="BM257" si="1223">BL257+1</f>
        <v>2026</v>
      </c>
      <c r="BN257" s="290">
        <f t="shared" ref="BN257" si="1224">BM257+1</f>
        <v>2027</v>
      </c>
      <c r="BO257" s="290">
        <f t="shared" ref="BO257" si="1225">BN257+1</f>
        <v>2028</v>
      </c>
      <c r="BP257" s="290">
        <f t="shared" ref="BP257" si="1226">BO257+1</f>
        <v>2029</v>
      </c>
      <c r="BQ257" s="290">
        <f t="shared" ref="BQ257" si="1227">BP257+1</f>
        <v>2030</v>
      </c>
      <c r="BR257" s="290">
        <f t="shared" ref="BR257" si="1228">BQ257+1</f>
        <v>2031</v>
      </c>
      <c r="BS257" s="290">
        <f t="shared" ref="BS257" si="1229">BR257+1</f>
        <v>2032</v>
      </c>
      <c r="BT257" s="290">
        <f t="shared" ref="BT257" si="1230">BS257+1</f>
        <v>2033</v>
      </c>
      <c r="BU257" s="290">
        <f t="shared" ref="BU257" si="1231">BT257+1</f>
        <v>2034</v>
      </c>
      <c r="BV257" s="290">
        <f t="shared" ref="BV257" si="1232">BU257+1</f>
        <v>2035</v>
      </c>
      <c r="BW257" s="290">
        <f t="shared" ref="BW257" si="1233">BV257+1</f>
        <v>2036</v>
      </c>
      <c r="BX257" s="290">
        <f t="shared" ref="BX257" si="1234">BW257+1</f>
        <v>2037</v>
      </c>
      <c r="BY257" s="290">
        <f t="shared" ref="BY257" si="1235">BX257+1</f>
        <v>2038</v>
      </c>
      <c r="BZ257" s="290">
        <f t="shared" ref="BZ257" si="1236">BY257+1</f>
        <v>2039</v>
      </c>
      <c r="CA257" s="290">
        <f t="shared" ref="CA257" si="1237">BZ257+1</f>
        <v>2040</v>
      </c>
      <c r="CB257" s="290">
        <f t="shared" ref="CB257" si="1238">CA257+1</f>
        <v>2041</v>
      </c>
      <c r="CC257" s="290">
        <f t="shared" ref="CC257" si="1239">CB257+1</f>
        <v>2042</v>
      </c>
      <c r="CD257" s="291"/>
    </row>
    <row r="258" spans="37:82">
      <c r="AK258" s="171"/>
      <c r="AL258" s="122"/>
      <c r="AM258" s="122"/>
      <c r="AN258" s="122" t="s">
        <v>1357</v>
      </c>
      <c r="AO258" s="293" t="s">
        <v>1357</v>
      </c>
      <c r="AP258" s="148" t="s">
        <v>1357</v>
      </c>
      <c r="AQ258" s="148" t="s">
        <v>1357</v>
      </c>
      <c r="AR258" s="148" t="s">
        <v>1357</v>
      </c>
      <c r="AS258" s="3" t="s">
        <v>1357</v>
      </c>
      <c r="AT258" s="3" t="s">
        <v>1357</v>
      </c>
      <c r="AU258" s="3" t="s">
        <v>1357</v>
      </c>
      <c r="AV258" s="3" t="s">
        <v>1357</v>
      </c>
      <c r="AW258" s="3" t="s">
        <v>1357</v>
      </c>
      <c r="AX258" s="3" t="s">
        <v>1357</v>
      </c>
      <c r="AY258" s="3" t="s">
        <v>1357</v>
      </c>
      <c r="AZ258" s="3" t="s">
        <v>1357</v>
      </c>
      <c r="BA258" s="3" t="s">
        <v>1357</v>
      </c>
      <c r="BB258" s="3" t="s">
        <v>1357</v>
      </c>
      <c r="BC258" s="121" t="s">
        <v>1357</v>
      </c>
      <c r="BD258" s="121" t="s">
        <v>1357</v>
      </c>
      <c r="BE258" s="121" t="s">
        <v>1357</v>
      </c>
      <c r="BF258" s="121" t="s">
        <v>1357</v>
      </c>
      <c r="BG258" s="121" t="s">
        <v>1357</v>
      </c>
      <c r="BH258" s="121" t="s">
        <v>1357</v>
      </c>
      <c r="BI258" s="294" t="s">
        <v>1357</v>
      </c>
      <c r="BJ258" s="121" t="s">
        <v>1357</v>
      </c>
      <c r="BK258" s="121" t="s">
        <v>1357</v>
      </c>
      <c r="BL258" s="121" t="s">
        <v>1357</v>
      </c>
      <c r="BM258" s="295" t="s">
        <v>1357</v>
      </c>
      <c r="BN258" s="295" t="s">
        <v>1357</v>
      </c>
      <c r="BO258" s="295" t="s">
        <v>1357</v>
      </c>
      <c r="BP258" s="295" t="s">
        <v>1357</v>
      </c>
      <c r="BQ258" s="295" t="s">
        <v>1357</v>
      </c>
      <c r="BR258" s="295" t="s">
        <v>1357</v>
      </c>
      <c r="BS258" s="295" t="s">
        <v>1357</v>
      </c>
      <c r="BT258" s="295" t="s">
        <v>1357</v>
      </c>
      <c r="BU258" s="295" t="s">
        <v>1357</v>
      </c>
      <c r="BV258" s="295" t="s">
        <v>1357</v>
      </c>
      <c r="BW258" s="295" t="s">
        <v>1357</v>
      </c>
      <c r="BX258" s="295" t="s">
        <v>1357</v>
      </c>
      <c r="BY258" s="295" t="s">
        <v>1357</v>
      </c>
      <c r="BZ258" s="295" t="s">
        <v>1357</v>
      </c>
      <c r="CA258" s="295" t="s">
        <v>1357</v>
      </c>
      <c r="CB258" s="295" t="s">
        <v>1357</v>
      </c>
      <c r="CC258" s="295" t="s">
        <v>1357</v>
      </c>
      <c r="CD258" s="178"/>
    </row>
    <row r="259" spans="37:82">
      <c r="AK259" s="171" t="s">
        <v>715</v>
      </c>
      <c r="AL259" s="122"/>
      <c r="AM259" s="359"/>
      <c r="AN259" s="300">
        <f>AN186</f>
        <v>2.6651231066002534E-2</v>
      </c>
      <c r="AO259" s="299">
        <f t="shared" ref="AO259:BL259" si="1240">AO186</f>
        <v>3.7659730819599391E-2</v>
      </c>
      <c r="AP259" s="299">
        <f t="shared" si="1240"/>
        <v>4.1433788213758316E-2</v>
      </c>
      <c r="AQ259" s="299">
        <f t="shared" si="1240"/>
        <v>4.1022225148983571E-2</v>
      </c>
      <c r="AR259" s="299">
        <f t="shared" si="1240"/>
        <v>3.2974624821844323E-2</v>
      </c>
      <c r="AS259" s="300">
        <f t="shared" si="1240"/>
        <v>1.741105519772157E-2</v>
      </c>
      <c r="AT259" s="300">
        <f t="shared" si="1240"/>
        <v>1.0559160160651171E-2</v>
      </c>
      <c r="AU259" s="300">
        <f t="shared" si="1240"/>
        <v>1.0162187059377326E-2</v>
      </c>
      <c r="AV259" s="300">
        <f t="shared" si="1240"/>
        <v>1.7668932912550117E-2</v>
      </c>
      <c r="AW259" s="300">
        <f t="shared" si="1240"/>
        <v>2.5444356029305171E-2</v>
      </c>
      <c r="AX259" s="300">
        <f t="shared" si="1240"/>
        <v>2.4641313377188334E-2</v>
      </c>
      <c r="AY259" s="300">
        <f t="shared" si="1240"/>
        <v>2.1741447391596669E-2</v>
      </c>
      <c r="AZ259" s="300">
        <f t="shared" si="1240"/>
        <v>2.5437233887533495E-2</v>
      </c>
      <c r="BA259" s="300">
        <f t="shared" si="1240"/>
        <v>1.3861492515345297E-2</v>
      </c>
      <c r="BB259" s="300">
        <f t="shared" si="1240"/>
        <v>1.3694652802078267E-2</v>
      </c>
      <c r="BC259" s="301">
        <f t="shared" si="1240"/>
        <v>1.2383656557784395E-2</v>
      </c>
      <c r="BD259" s="301">
        <f t="shared" si="1240"/>
        <v>1.3646416148230811E-2</v>
      </c>
      <c r="BE259" s="301">
        <f t="shared" si="1240"/>
        <v>1.451037729467175E-2</v>
      </c>
      <c r="BF259" s="301">
        <f t="shared" si="1240"/>
        <v>1.6186984318659059E-2</v>
      </c>
      <c r="BG259" s="301">
        <f t="shared" si="1240"/>
        <v>2.056297127094453E-2</v>
      </c>
      <c r="BH259" s="301">
        <f t="shared" si="1240"/>
        <v>2.2436713595748392E-2</v>
      </c>
      <c r="BI259" s="302">
        <f t="shared" si="1240"/>
        <v>2.1004539684301715E-2</v>
      </c>
      <c r="BJ259" s="301">
        <f t="shared" si="1240"/>
        <v>2.4462787806639907E-2</v>
      </c>
      <c r="BK259" s="301">
        <f t="shared" si="1240"/>
        <v>5.0900385505608714E-2</v>
      </c>
      <c r="BL259" s="301">
        <f t="shared" si="1240"/>
        <v>6.2614622044458779E-2</v>
      </c>
      <c r="BM259" s="303">
        <f t="shared" ref="BM259:CC259" si="1241">BM186</f>
        <v>6.2614622044458779E-2</v>
      </c>
      <c r="BN259" s="303">
        <f t="shared" si="1241"/>
        <v>6.2614622044458779E-2</v>
      </c>
      <c r="BO259" s="303">
        <f t="shared" si="1241"/>
        <v>6.2614622044458779E-2</v>
      </c>
      <c r="BP259" s="303">
        <f t="shared" si="1241"/>
        <v>6.2614622044458779E-2</v>
      </c>
      <c r="BQ259" s="303">
        <f t="shared" si="1241"/>
        <v>6.2614622044458779E-2</v>
      </c>
      <c r="BR259" s="303">
        <f t="shared" si="1241"/>
        <v>6.2614622044458779E-2</v>
      </c>
      <c r="BS259" s="303">
        <f t="shared" si="1241"/>
        <v>6.2614622044458779E-2</v>
      </c>
      <c r="BT259" s="303">
        <f t="shared" si="1241"/>
        <v>6.2614622044458779E-2</v>
      </c>
      <c r="BU259" s="303">
        <f t="shared" si="1241"/>
        <v>6.2614622044458779E-2</v>
      </c>
      <c r="BV259" s="303">
        <f t="shared" si="1241"/>
        <v>6.2614622044458779E-2</v>
      </c>
      <c r="BW259" s="303">
        <f t="shared" si="1241"/>
        <v>6.2614622044458779E-2</v>
      </c>
      <c r="BX259" s="303">
        <f t="shared" si="1241"/>
        <v>6.2614622044458779E-2</v>
      </c>
      <c r="BY259" s="303">
        <f t="shared" si="1241"/>
        <v>6.2614622044458779E-2</v>
      </c>
      <c r="BZ259" s="303">
        <f t="shared" si="1241"/>
        <v>6.2614622044458779E-2</v>
      </c>
      <c r="CA259" s="303">
        <f t="shared" si="1241"/>
        <v>6.2614622044458779E-2</v>
      </c>
      <c r="CB259" s="303">
        <f t="shared" si="1241"/>
        <v>6.2614622044458779E-2</v>
      </c>
      <c r="CC259" s="303">
        <f t="shared" si="1241"/>
        <v>6.2614622044458779E-2</v>
      </c>
      <c r="CD259" s="178"/>
    </row>
    <row r="260" spans="37:82">
      <c r="AK260" s="171" t="s">
        <v>716</v>
      </c>
      <c r="AL260" s="122"/>
      <c r="AM260" s="359"/>
      <c r="AN260" s="309">
        <f t="shared" ref="AN260:BL260" si="1242">AN187</f>
        <v>5.4500009839908214E-2</v>
      </c>
      <c r="AO260" s="308">
        <f t="shared" si="1242"/>
        <v>4.7799991598603153E-2</v>
      </c>
      <c r="AP260" s="308">
        <f t="shared" si="1242"/>
        <v>4.6599997461220122E-2</v>
      </c>
      <c r="AQ260" s="308">
        <f t="shared" si="1242"/>
        <v>4.5000007490993976E-2</v>
      </c>
      <c r="AR260" s="308">
        <f t="shared" si="1242"/>
        <v>3.9300011835601056E-2</v>
      </c>
      <c r="AS260" s="309">
        <f t="shared" si="1242"/>
        <v>3.6156695917221038E-2</v>
      </c>
      <c r="AT260" s="309">
        <f t="shared" si="1242"/>
        <v>3.8235620751875921E-2</v>
      </c>
      <c r="AU260" s="309">
        <f t="shared" si="1242"/>
        <v>4.410003903757409E-2</v>
      </c>
      <c r="AV260" s="309">
        <f t="shared" si="1242"/>
        <v>4.2200028760331243E-2</v>
      </c>
      <c r="AW260" s="309">
        <f t="shared" si="1242"/>
        <v>3.8900033450578686E-2</v>
      </c>
      <c r="AX260" s="309">
        <f t="shared" si="1242"/>
        <v>3.1000007537453245E-2</v>
      </c>
      <c r="AY260" s="309">
        <f t="shared" si="1242"/>
        <v>2.7100009653499013E-2</v>
      </c>
      <c r="AZ260" s="309">
        <f t="shared" si="1242"/>
        <v>2.2300050192195053E-2</v>
      </c>
      <c r="BA260" s="309">
        <f t="shared" si="1242"/>
        <v>2.5299957325744638E-2</v>
      </c>
      <c r="BB260" s="309">
        <f t="shared" si="1242"/>
        <v>1.5399960174683036E-2</v>
      </c>
      <c r="BC260" s="310">
        <f t="shared" si="1242"/>
        <v>1.1100034333807018E-2</v>
      </c>
      <c r="BD260" s="310">
        <f t="shared" si="1242"/>
        <v>7.1000003200292205E-3</v>
      </c>
      <c r="BE260" s="310">
        <f t="shared" si="1242"/>
        <v>9.1000155016305317E-3</v>
      </c>
      <c r="BF260" s="310">
        <f t="shared" si="1242"/>
        <v>8.6000335029261521E-3</v>
      </c>
      <c r="BG260" s="310">
        <f t="shared" si="1242"/>
        <v>1.0400554570129117E-3</v>
      </c>
      <c r="BH260" s="310">
        <f t="shared" si="1242"/>
        <v>-2.1600186074329786E-3</v>
      </c>
      <c r="BI260" s="311">
        <f t="shared" si="1242"/>
        <v>8.7995469739587939E-4</v>
      </c>
      <c r="BJ260" s="310">
        <f t="shared" si="1242"/>
        <v>2.3329968858514682E-2</v>
      </c>
      <c r="BK260" s="310">
        <f t="shared" si="1242"/>
        <v>3.0590005328907655E-2</v>
      </c>
      <c r="BL260" s="310">
        <f t="shared" si="1242"/>
        <v>2.6869942060977925E-2</v>
      </c>
      <c r="BM260" s="312">
        <f t="shared" ref="BM260:CC260" si="1243">BM187</f>
        <v>2.6869942060977925E-2</v>
      </c>
      <c r="BN260" s="312">
        <f t="shared" si="1243"/>
        <v>2.6869942060977925E-2</v>
      </c>
      <c r="BO260" s="312">
        <f t="shared" si="1243"/>
        <v>2.6869942060977925E-2</v>
      </c>
      <c r="BP260" s="312">
        <f t="shared" si="1243"/>
        <v>2.6869942060977925E-2</v>
      </c>
      <c r="BQ260" s="312">
        <f t="shared" si="1243"/>
        <v>2.6869942060977925E-2</v>
      </c>
      <c r="BR260" s="312">
        <f t="shared" si="1243"/>
        <v>2.6869942060977925E-2</v>
      </c>
      <c r="BS260" s="312">
        <f t="shared" si="1243"/>
        <v>2.6869942060977925E-2</v>
      </c>
      <c r="BT260" s="312">
        <f t="shared" si="1243"/>
        <v>2.6869942060977925E-2</v>
      </c>
      <c r="BU260" s="312">
        <f t="shared" si="1243"/>
        <v>2.6869942060977925E-2</v>
      </c>
      <c r="BV260" s="312">
        <f t="shared" si="1243"/>
        <v>2.6869942060977925E-2</v>
      </c>
      <c r="BW260" s="312">
        <f t="shared" si="1243"/>
        <v>2.6869942060977925E-2</v>
      </c>
      <c r="BX260" s="312">
        <f t="shared" si="1243"/>
        <v>2.6869942060977925E-2</v>
      </c>
      <c r="BY260" s="312">
        <f t="shared" si="1243"/>
        <v>2.6869942060977925E-2</v>
      </c>
      <c r="BZ260" s="312">
        <f t="shared" si="1243"/>
        <v>2.6869942060977925E-2</v>
      </c>
      <c r="CA260" s="312">
        <f t="shared" si="1243"/>
        <v>2.6869942060977925E-2</v>
      </c>
      <c r="CB260" s="312">
        <f t="shared" si="1243"/>
        <v>2.6869942060977925E-2</v>
      </c>
      <c r="CC260" s="312">
        <f t="shared" si="1243"/>
        <v>2.6869942060977925E-2</v>
      </c>
      <c r="CD260" s="178"/>
    </row>
    <row r="261" spans="37:82">
      <c r="AK261" s="171" t="s">
        <v>717</v>
      </c>
      <c r="AL261" s="122"/>
      <c r="AM261" s="360"/>
      <c r="AN261" s="309">
        <f t="shared" ref="AN261:BL261" si="1244">AN188</f>
        <v>0.214</v>
      </c>
      <c r="AO261" s="308">
        <f t="shared" si="1244"/>
        <v>0.214</v>
      </c>
      <c r="AP261" s="308">
        <f t="shared" si="1244"/>
        <v>0.214</v>
      </c>
      <c r="AQ261" s="308">
        <f t="shared" si="1244"/>
        <v>0.214</v>
      </c>
      <c r="AR261" s="308">
        <f t="shared" si="1244"/>
        <v>0.214</v>
      </c>
      <c r="AS261" s="309">
        <f t="shared" si="1244"/>
        <v>0.214</v>
      </c>
      <c r="AT261" s="309">
        <f t="shared" si="1244"/>
        <v>0.20100000000000001</v>
      </c>
      <c r="AU261" s="309">
        <f t="shared" si="1244"/>
        <v>0.20100000000000001</v>
      </c>
      <c r="AV261" s="309">
        <f t="shared" si="1244"/>
        <v>0.20100000000000001</v>
      </c>
      <c r="AW261" s="309">
        <f t="shared" si="1244"/>
        <v>0.20100000000000001</v>
      </c>
      <c r="AX261" s="309">
        <f t="shared" si="1244"/>
        <v>0.20100000000000001</v>
      </c>
      <c r="AY261" s="309">
        <f t="shared" si="1244"/>
        <v>0.20100000000000001</v>
      </c>
      <c r="AZ261" s="309">
        <f t="shared" si="1244"/>
        <v>0.20100000000000001</v>
      </c>
      <c r="BA261" s="309">
        <f t="shared" si="1244"/>
        <v>0.20100000000000001</v>
      </c>
      <c r="BB261" s="309">
        <f t="shared" si="1244"/>
        <v>0.20100000000000001</v>
      </c>
      <c r="BC261" s="310">
        <f t="shared" si="1244"/>
        <v>0.20100000000000001</v>
      </c>
      <c r="BD261" s="310">
        <f t="shared" si="1244"/>
        <v>0.20100000000000001</v>
      </c>
      <c r="BE261" s="310">
        <f t="shared" si="1244"/>
        <v>0.20100000000000001</v>
      </c>
      <c r="BF261" s="310">
        <f t="shared" si="1244"/>
        <v>0.20100000000000001</v>
      </c>
      <c r="BG261" s="310">
        <f t="shared" si="1244"/>
        <v>0.20100000000000001</v>
      </c>
      <c r="BH261" s="310">
        <f t="shared" si="1244"/>
        <v>0.20100000000000001</v>
      </c>
      <c r="BI261" s="311">
        <f t="shared" si="1244"/>
        <v>0.20100000000000001</v>
      </c>
      <c r="BJ261" s="310">
        <f t="shared" si="1244"/>
        <v>0.20100000000000001</v>
      </c>
      <c r="BK261" s="310">
        <f t="shared" si="1244"/>
        <v>0.20100000000000001</v>
      </c>
      <c r="BL261" s="310">
        <f t="shared" si="1244"/>
        <v>0.20100000000000001</v>
      </c>
      <c r="BM261" s="312">
        <f t="shared" ref="BM261:CC261" si="1245">BM188</f>
        <v>0.20100000000000001</v>
      </c>
      <c r="BN261" s="312">
        <f t="shared" si="1245"/>
        <v>0.20100000000000001</v>
      </c>
      <c r="BO261" s="312">
        <f t="shared" si="1245"/>
        <v>0.20100000000000001</v>
      </c>
      <c r="BP261" s="312">
        <f t="shared" si="1245"/>
        <v>0.20100000000000001</v>
      </c>
      <c r="BQ261" s="312">
        <f t="shared" si="1245"/>
        <v>0.20100000000000001</v>
      </c>
      <c r="BR261" s="312">
        <f t="shared" si="1245"/>
        <v>0.20100000000000001</v>
      </c>
      <c r="BS261" s="312">
        <f t="shared" si="1245"/>
        <v>0.20100000000000001</v>
      </c>
      <c r="BT261" s="312">
        <f t="shared" si="1245"/>
        <v>0.20100000000000001</v>
      </c>
      <c r="BU261" s="312">
        <f t="shared" si="1245"/>
        <v>0.20100000000000001</v>
      </c>
      <c r="BV261" s="312">
        <f t="shared" si="1245"/>
        <v>0.20100000000000001</v>
      </c>
      <c r="BW261" s="312">
        <f t="shared" si="1245"/>
        <v>0.20100000000000001</v>
      </c>
      <c r="BX261" s="312">
        <f t="shared" si="1245"/>
        <v>0.20100000000000001</v>
      </c>
      <c r="BY261" s="312">
        <f t="shared" si="1245"/>
        <v>0.20100000000000001</v>
      </c>
      <c r="BZ261" s="312">
        <f t="shared" si="1245"/>
        <v>0.20100000000000001</v>
      </c>
      <c r="CA261" s="312">
        <f t="shared" si="1245"/>
        <v>0.20100000000000001</v>
      </c>
      <c r="CB261" s="312">
        <f t="shared" si="1245"/>
        <v>0.20100000000000001</v>
      </c>
      <c r="CC261" s="312">
        <f t="shared" si="1245"/>
        <v>0.20100000000000001</v>
      </c>
      <c r="CD261" s="178"/>
    </row>
    <row r="262" spans="37:82" ht="15.6">
      <c r="AK262" s="171" t="s">
        <v>718</v>
      </c>
      <c r="AL262" s="122"/>
      <c r="AM262" s="360"/>
      <c r="AN262" s="309">
        <f t="shared" ref="AN262:BL262" si="1246">AN189</f>
        <v>1.4E-2</v>
      </c>
      <c r="AO262" s="308">
        <f t="shared" si="1246"/>
        <v>1.4E-2</v>
      </c>
      <c r="AP262" s="308">
        <f t="shared" si="1246"/>
        <v>1.4E-2</v>
      </c>
      <c r="AQ262" s="308">
        <f t="shared" si="1246"/>
        <v>1.4E-2</v>
      </c>
      <c r="AR262" s="308">
        <f t="shared" si="1246"/>
        <v>1.4E-2</v>
      </c>
      <c r="AS262" s="309">
        <f t="shared" si="1246"/>
        <v>1.4E-2</v>
      </c>
      <c r="AT262" s="309">
        <f t="shared" si="1246"/>
        <v>1.4E-2</v>
      </c>
      <c r="AU262" s="309">
        <f t="shared" si="1246"/>
        <v>1.4E-2</v>
      </c>
      <c r="AV262" s="309">
        <f t="shared" si="1246"/>
        <v>1.4E-2</v>
      </c>
      <c r="AW262" s="309">
        <f t="shared" si="1246"/>
        <v>1.4E-2</v>
      </c>
      <c r="AX262" s="309">
        <f t="shared" si="1246"/>
        <v>1.4E-2</v>
      </c>
      <c r="AY262" s="309">
        <f t="shared" si="1246"/>
        <v>1.4E-2</v>
      </c>
      <c r="AZ262" s="309">
        <f t="shared" si="1246"/>
        <v>1.4E-2</v>
      </c>
      <c r="BA262" s="309">
        <f t="shared" si="1246"/>
        <v>1.4E-2</v>
      </c>
      <c r="BB262" s="309">
        <f t="shared" si="1246"/>
        <v>1.4E-2</v>
      </c>
      <c r="BC262" s="310">
        <f t="shared" si="1246"/>
        <v>1.4E-2</v>
      </c>
      <c r="BD262" s="310">
        <f t="shared" si="1246"/>
        <v>1.4E-2</v>
      </c>
      <c r="BE262" s="310">
        <f t="shared" si="1246"/>
        <v>1.4E-2</v>
      </c>
      <c r="BF262" s="310">
        <f t="shared" si="1246"/>
        <v>1.4E-2</v>
      </c>
      <c r="BG262" s="310">
        <f t="shared" si="1246"/>
        <v>1.4E-2</v>
      </c>
      <c r="BH262" s="310">
        <f t="shared" si="1246"/>
        <v>1.4E-2</v>
      </c>
      <c r="BI262" s="311">
        <f t="shared" si="1246"/>
        <v>1.4E-2</v>
      </c>
      <c r="BJ262" s="310">
        <f t="shared" si="1246"/>
        <v>1.4E-2</v>
      </c>
      <c r="BK262" s="310">
        <f t="shared" si="1246"/>
        <v>1.4E-2</v>
      </c>
      <c r="BL262" s="310">
        <f t="shared" si="1246"/>
        <v>1.4E-2</v>
      </c>
      <c r="BM262" s="312">
        <f t="shared" ref="BM262:CC262" si="1247">BM189</f>
        <v>1.4E-2</v>
      </c>
      <c r="BN262" s="312">
        <f t="shared" si="1247"/>
        <v>1.4E-2</v>
      </c>
      <c r="BO262" s="312">
        <f t="shared" si="1247"/>
        <v>1.4E-2</v>
      </c>
      <c r="BP262" s="312">
        <f t="shared" si="1247"/>
        <v>1.4E-2</v>
      </c>
      <c r="BQ262" s="312">
        <f t="shared" si="1247"/>
        <v>1.4E-2</v>
      </c>
      <c r="BR262" s="312">
        <f t="shared" si="1247"/>
        <v>1.4E-2</v>
      </c>
      <c r="BS262" s="312">
        <f t="shared" si="1247"/>
        <v>1.4E-2</v>
      </c>
      <c r="BT262" s="312">
        <f t="shared" si="1247"/>
        <v>1.4E-2</v>
      </c>
      <c r="BU262" s="312">
        <f t="shared" si="1247"/>
        <v>1.4E-2</v>
      </c>
      <c r="BV262" s="312">
        <f t="shared" si="1247"/>
        <v>1.4E-2</v>
      </c>
      <c r="BW262" s="312">
        <f t="shared" si="1247"/>
        <v>1.4E-2</v>
      </c>
      <c r="BX262" s="312">
        <f t="shared" si="1247"/>
        <v>1.4E-2</v>
      </c>
      <c r="BY262" s="312">
        <f t="shared" si="1247"/>
        <v>1.4E-2</v>
      </c>
      <c r="BZ262" s="312">
        <f t="shared" si="1247"/>
        <v>1.4E-2</v>
      </c>
      <c r="CA262" s="312">
        <f t="shared" si="1247"/>
        <v>1.4E-2</v>
      </c>
      <c r="CB262" s="312">
        <f t="shared" si="1247"/>
        <v>1.4E-2</v>
      </c>
      <c r="CC262" s="312">
        <f t="shared" si="1247"/>
        <v>1.4E-2</v>
      </c>
      <c r="CD262" s="178"/>
    </row>
    <row r="263" spans="37:82">
      <c r="AK263" s="171" t="s">
        <v>719</v>
      </c>
      <c r="AL263" s="122"/>
      <c r="AM263" s="361"/>
      <c r="AN263" s="338">
        <f t="shared" ref="AN263:AS264" si="1248">AN190</f>
        <v>0.21</v>
      </c>
      <c r="AO263" s="308">
        <f t="shared" si="1248"/>
        <v>0.21</v>
      </c>
      <c r="AP263" s="308">
        <f t="shared" si="1248"/>
        <v>0.21</v>
      </c>
      <c r="AQ263" s="308">
        <f t="shared" si="1248"/>
        <v>0.21</v>
      </c>
      <c r="AR263" s="308">
        <f t="shared" si="1248"/>
        <v>0.21</v>
      </c>
      <c r="AS263" s="309">
        <f t="shared" si="1248"/>
        <v>0.21</v>
      </c>
      <c r="AT263" s="458">
        <f>IF(AND(AA85&gt;39082,AA85&lt;39142)=TRUE,21%,17%)</f>
        <v>0.17</v>
      </c>
      <c r="AU263" s="428">
        <v>0.22</v>
      </c>
      <c r="AV263" s="428">
        <f t="shared" ref="AV263:BL263" si="1249">AU263</f>
        <v>0.22</v>
      </c>
      <c r="AW263" s="428">
        <f t="shared" si="1249"/>
        <v>0.22</v>
      </c>
      <c r="AX263" s="428">
        <f t="shared" si="1249"/>
        <v>0.22</v>
      </c>
      <c r="AY263" s="428">
        <f t="shared" si="1249"/>
        <v>0.22</v>
      </c>
      <c r="AZ263" s="428">
        <f t="shared" si="1249"/>
        <v>0.22</v>
      </c>
      <c r="BA263" s="428">
        <f t="shared" si="1249"/>
        <v>0.22</v>
      </c>
      <c r="BB263" s="428">
        <f t="shared" si="1249"/>
        <v>0.22</v>
      </c>
      <c r="BC263" s="428">
        <f t="shared" si="1249"/>
        <v>0.22</v>
      </c>
      <c r="BD263" s="428">
        <f t="shared" si="1249"/>
        <v>0.22</v>
      </c>
      <c r="BE263" s="428">
        <f t="shared" si="1249"/>
        <v>0.22</v>
      </c>
      <c r="BF263" s="428">
        <f t="shared" si="1249"/>
        <v>0.22</v>
      </c>
      <c r="BG263" s="428">
        <f t="shared" si="1249"/>
        <v>0.22</v>
      </c>
      <c r="BH263" s="428">
        <f t="shared" si="1249"/>
        <v>0.22</v>
      </c>
      <c r="BI263" s="459">
        <f t="shared" si="1249"/>
        <v>0.22</v>
      </c>
      <c r="BJ263" s="428">
        <f t="shared" si="1249"/>
        <v>0.22</v>
      </c>
      <c r="BK263" s="428">
        <f t="shared" si="1249"/>
        <v>0.22</v>
      </c>
      <c r="BL263" s="428">
        <f t="shared" si="1249"/>
        <v>0.22</v>
      </c>
      <c r="BM263" s="460">
        <f t="shared" ref="BM263" si="1250">BL263</f>
        <v>0.22</v>
      </c>
      <c r="BN263" s="460">
        <f t="shared" ref="BN263" si="1251">BM263</f>
        <v>0.22</v>
      </c>
      <c r="BO263" s="460">
        <f t="shared" ref="BO263" si="1252">BN263</f>
        <v>0.22</v>
      </c>
      <c r="BP263" s="460">
        <f t="shared" ref="BP263" si="1253">BO263</f>
        <v>0.22</v>
      </c>
      <c r="BQ263" s="460">
        <f t="shared" ref="BQ263" si="1254">BP263</f>
        <v>0.22</v>
      </c>
      <c r="BR263" s="460">
        <f t="shared" ref="BR263" si="1255">BQ263</f>
        <v>0.22</v>
      </c>
      <c r="BS263" s="460">
        <f t="shared" ref="BS263" si="1256">BR263</f>
        <v>0.22</v>
      </c>
      <c r="BT263" s="460">
        <f t="shared" ref="BT263" si="1257">BS263</f>
        <v>0.22</v>
      </c>
      <c r="BU263" s="460">
        <f t="shared" ref="BU263" si="1258">BT263</f>
        <v>0.22</v>
      </c>
      <c r="BV263" s="460">
        <f t="shared" ref="BV263" si="1259">BU263</f>
        <v>0.22</v>
      </c>
      <c r="BW263" s="460">
        <f t="shared" ref="BW263" si="1260">BV263</f>
        <v>0.22</v>
      </c>
      <c r="BX263" s="460">
        <f t="shared" ref="BX263" si="1261">BW263</f>
        <v>0.22</v>
      </c>
      <c r="BY263" s="460">
        <f t="shared" ref="BY263" si="1262">BX263</f>
        <v>0.22</v>
      </c>
      <c r="BZ263" s="460">
        <f t="shared" ref="BZ263" si="1263">BY263</f>
        <v>0.22</v>
      </c>
      <c r="CA263" s="460">
        <f t="shared" ref="CA263" si="1264">BZ263</f>
        <v>0.22</v>
      </c>
      <c r="CB263" s="460">
        <f t="shared" ref="CB263" si="1265">CA263</f>
        <v>0.22</v>
      </c>
      <c r="CC263" s="460">
        <f t="shared" ref="CC263" si="1266">CB263</f>
        <v>0.22</v>
      </c>
      <c r="CD263" s="178"/>
    </row>
    <row r="264" spans="37:82">
      <c r="AK264" s="171" t="s">
        <v>720</v>
      </c>
      <c r="AL264" s="122"/>
      <c r="AM264" s="361"/>
      <c r="AN264" s="319">
        <f t="shared" si="1248"/>
        <v>0.02</v>
      </c>
      <c r="AO264" s="318">
        <f t="shared" si="1248"/>
        <v>0.02</v>
      </c>
      <c r="AP264" s="318">
        <f t="shared" si="1248"/>
        <v>0.02</v>
      </c>
      <c r="AQ264" s="318">
        <f t="shared" si="1248"/>
        <v>0.02</v>
      </c>
      <c r="AR264" s="318">
        <f t="shared" si="1248"/>
        <v>0.02</v>
      </c>
      <c r="AS264" s="319">
        <f t="shared" si="1248"/>
        <v>0.02</v>
      </c>
      <c r="AT264" s="319">
        <f>AT191</f>
        <v>0.02</v>
      </c>
      <c r="AU264" s="319">
        <f t="shared" ref="AU264:BL264" si="1267">AU191</f>
        <v>0.02</v>
      </c>
      <c r="AV264" s="319">
        <f t="shared" si="1267"/>
        <v>0.02</v>
      </c>
      <c r="AW264" s="319">
        <f t="shared" si="1267"/>
        <v>0.02</v>
      </c>
      <c r="AX264" s="319">
        <f t="shared" si="1267"/>
        <v>0.02</v>
      </c>
      <c r="AY264" s="319">
        <f t="shared" si="1267"/>
        <v>0.02</v>
      </c>
      <c r="AZ264" s="319">
        <f t="shared" si="1267"/>
        <v>0.02</v>
      </c>
      <c r="BA264" s="319">
        <f t="shared" si="1267"/>
        <v>0.02</v>
      </c>
      <c r="BB264" s="319">
        <f t="shared" si="1267"/>
        <v>0.02</v>
      </c>
      <c r="BC264" s="320">
        <f t="shared" si="1267"/>
        <v>0.02</v>
      </c>
      <c r="BD264" s="320">
        <f t="shared" si="1267"/>
        <v>0.02</v>
      </c>
      <c r="BE264" s="320">
        <f t="shared" si="1267"/>
        <v>0.02</v>
      </c>
      <c r="BF264" s="320">
        <f t="shared" si="1267"/>
        <v>0.02</v>
      </c>
      <c r="BG264" s="320">
        <f t="shared" si="1267"/>
        <v>0.02</v>
      </c>
      <c r="BH264" s="320">
        <f t="shared" si="1267"/>
        <v>0.02</v>
      </c>
      <c r="BI264" s="321">
        <f t="shared" si="1267"/>
        <v>0.02</v>
      </c>
      <c r="BJ264" s="320">
        <f t="shared" si="1267"/>
        <v>0.02</v>
      </c>
      <c r="BK264" s="320">
        <f t="shared" si="1267"/>
        <v>0.02</v>
      </c>
      <c r="BL264" s="320">
        <f t="shared" si="1267"/>
        <v>0.02</v>
      </c>
      <c r="BM264" s="322">
        <f t="shared" ref="BM264:CC264" si="1268">BM191</f>
        <v>0.02</v>
      </c>
      <c r="BN264" s="322">
        <f t="shared" si="1268"/>
        <v>0.02</v>
      </c>
      <c r="BO264" s="322">
        <f t="shared" si="1268"/>
        <v>0.02</v>
      </c>
      <c r="BP264" s="322">
        <f t="shared" si="1268"/>
        <v>0.02</v>
      </c>
      <c r="BQ264" s="322">
        <f t="shared" si="1268"/>
        <v>0.02</v>
      </c>
      <c r="BR264" s="322">
        <f t="shared" si="1268"/>
        <v>0.02</v>
      </c>
      <c r="BS264" s="322">
        <f t="shared" si="1268"/>
        <v>0.02</v>
      </c>
      <c r="BT264" s="322">
        <f t="shared" si="1268"/>
        <v>0.02</v>
      </c>
      <c r="BU264" s="322">
        <f t="shared" si="1268"/>
        <v>0.02</v>
      </c>
      <c r="BV264" s="322">
        <f t="shared" si="1268"/>
        <v>0.02</v>
      </c>
      <c r="BW264" s="322">
        <f t="shared" si="1268"/>
        <v>0.02</v>
      </c>
      <c r="BX264" s="322">
        <f t="shared" si="1268"/>
        <v>0.02</v>
      </c>
      <c r="BY264" s="322">
        <f t="shared" si="1268"/>
        <v>0.02</v>
      </c>
      <c r="BZ264" s="322">
        <f t="shared" si="1268"/>
        <v>0.02</v>
      </c>
      <c r="CA264" s="322">
        <f t="shared" si="1268"/>
        <v>0.02</v>
      </c>
      <c r="CB264" s="322">
        <f t="shared" si="1268"/>
        <v>0.02</v>
      </c>
      <c r="CC264" s="322">
        <f t="shared" si="1268"/>
        <v>0.02</v>
      </c>
      <c r="CD264" s="178"/>
    </row>
    <row r="265" spans="37:82">
      <c r="AK265" s="363"/>
      <c r="AL265" s="40"/>
      <c r="AM265" s="122"/>
      <c r="AN265" s="122"/>
      <c r="AO265" s="293"/>
      <c r="AP265" s="148"/>
      <c r="AQ265" s="148"/>
      <c r="AR265" s="148"/>
      <c r="BC265" s="121"/>
      <c r="BD265" s="121"/>
      <c r="BG265" s="121"/>
      <c r="BH265" s="121"/>
      <c r="BI265" s="294"/>
      <c r="BJ265" s="121"/>
      <c r="BK265" s="121"/>
      <c r="BL265" s="121"/>
      <c r="BM265" s="295"/>
      <c r="BN265" s="295"/>
      <c r="BO265" s="295"/>
      <c r="BP265" s="295"/>
      <c r="BQ265" s="295"/>
      <c r="BR265" s="295"/>
      <c r="BS265" s="295"/>
      <c r="BT265" s="295"/>
      <c r="BU265" s="295"/>
      <c r="BV265" s="295"/>
      <c r="BW265" s="295"/>
      <c r="BX265" s="295"/>
      <c r="BY265" s="295"/>
      <c r="BZ265" s="295"/>
      <c r="CA265" s="295"/>
      <c r="CB265" s="295"/>
      <c r="CC265" s="295"/>
      <c r="CD265" s="364"/>
    </row>
    <row r="266" spans="37:82">
      <c r="AK266" s="363"/>
      <c r="AL266" s="40"/>
      <c r="AM266" s="122"/>
      <c r="AN266" s="328">
        <v>2001</v>
      </c>
      <c r="AO266" s="329">
        <f t="shared" ref="AO266:BL266" si="1269">AN266+1</f>
        <v>2002</v>
      </c>
      <c r="AP266" s="148">
        <f t="shared" si="1269"/>
        <v>2003</v>
      </c>
      <c r="AQ266" s="148">
        <f t="shared" si="1269"/>
        <v>2004</v>
      </c>
      <c r="AR266" s="148">
        <f t="shared" si="1269"/>
        <v>2005</v>
      </c>
      <c r="AS266" s="3">
        <f t="shared" si="1269"/>
        <v>2006</v>
      </c>
      <c r="AT266" s="3">
        <f t="shared" si="1269"/>
        <v>2007</v>
      </c>
      <c r="AU266" s="3">
        <f t="shared" si="1269"/>
        <v>2008</v>
      </c>
      <c r="AV266" s="3">
        <f t="shared" si="1269"/>
        <v>2009</v>
      </c>
      <c r="AW266" s="3">
        <f t="shared" si="1269"/>
        <v>2010</v>
      </c>
      <c r="AX266" s="3">
        <f t="shared" si="1269"/>
        <v>2011</v>
      </c>
      <c r="AY266" s="3">
        <f t="shared" si="1269"/>
        <v>2012</v>
      </c>
      <c r="AZ266" s="3">
        <f t="shared" si="1269"/>
        <v>2013</v>
      </c>
      <c r="BA266" s="3">
        <f t="shared" si="1269"/>
        <v>2014</v>
      </c>
      <c r="BB266" s="3">
        <f t="shared" si="1269"/>
        <v>2015</v>
      </c>
      <c r="BC266" s="121">
        <f t="shared" si="1269"/>
        <v>2016</v>
      </c>
      <c r="BD266" s="121">
        <f t="shared" si="1269"/>
        <v>2017</v>
      </c>
      <c r="BE266" s="121">
        <f t="shared" si="1269"/>
        <v>2018</v>
      </c>
      <c r="BF266" s="121">
        <f t="shared" si="1269"/>
        <v>2019</v>
      </c>
      <c r="BG266" s="121">
        <f t="shared" si="1269"/>
        <v>2020</v>
      </c>
      <c r="BH266" s="121">
        <f t="shared" si="1269"/>
        <v>2021</v>
      </c>
      <c r="BI266" s="294">
        <f t="shared" si="1269"/>
        <v>2022</v>
      </c>
      <c r="BJ266" s="121">
        <f t="shared" si="1269"/>
        <v>2023</v>
      </c>
      <c r="BK266" s="121">
        <f t="shared" si="1269"/>
        <v>2024</v>
      </c>
      <c r="BL266" s="121">
        <f t="shared" si="1269"/>
        <v>2025</v>
      </c>
      <c r="BM266" s="295">
        <f t="shared" ref="BM266" si="1270">BL266+1</f>
        <v>2026</v>
      </c>
      <c r="BN266" s="295">
        <f t="shared" ref="BN266" si="1271">BM266+1</f>
        <v>2027</v>
      </c>
      <c r="BO266" s="295">
        <f t="shared" ref="BO266" si="1272">BN266+1</f>
        <v>2028</v>
      </c>
      <c r="BP266" s="295">
        <f t="shared" ref="BP266" si="1273">BO266+1</f>
        <v>2029</v>
      </c>
      <c r="BQ266" s="295">
        <f t="shared" ref="BQ266" si="1274">BP266+1</f>
        <v>2030</v>
      </c>
      <c r="BR266" s="295">
        <f t="shared" ref="BR266" si="1275">BQ266+1</f>
        <v>2031</v>
      </c>
      <c r="BS266" s="295">
        <f t="shared" ref="BS266" si="1276">BR266+1</f>
        <v>2032</v>
      </c>
      <c r="BT266" s="295">
        <f t="shared" ref="BT266" si="1277">BS266+1</f>
        <v>2033</v>
      </c>
      <c r="BU266" s="295">
        <f t="shared" ref="BU266" si="1278">BT266+1</f>
        <v>2034</v>
      </c>
      <c r="BV266" s="295">
        <f t="shared" ref="BV266" si="1279">BU266+1</f>
        <v>2035</v>
      </c>
      <c r="BW266" s="295">
        <f t="shared" ref="BW266" si="1280">BV266+1</f>
        <v>2036</v>
      </c>
      <c r="BX266" s="295">
        <f t="shared" ref="BX266" si="1281">BW266+1</f>
        <v>2037</v>
      </c>
      <c r="BY266" s="295">
        <f t="shared" ref="BY266" si="1282">BX266+1</f>
        <v>2038</v>
      </c>
      <c r="BZ266" s="295">
        <f t="shared" ref="BZ266" si="1283">BY266+1</f>
        <v>2039</v>
      </c>
      <c r="CA266" s="295">
        <f t="shared" ref="CA266" si="1284">BZ266+1</f>
        <v>2040</v>
      </c>
      <c r="CB266" s="295">
        <f t="shared" ref="CB266" si="1285">CA266+1</f>
        <v>2041</v>
      </c>
      <c r="CC266" s="295">
        <f t="shared" ref="CC266" si="1286">CB266+1</f>
        <v>2042</v>
      </c>
      <c r="CD266" s="364"/>
    </row>
    <row r="267" spans="37:82">
      <c r="AK267" s="171"/>
      <c r="AL267" s="122"/>
      <c r="AM267" s="122"/>
      <c r="AN267" s="122" t="s">
        <v>721</v>
      </c>
      <c r="AO267" s="293" t="s">
        <v>721</v>
      </c>
      <c r="AP267" s="148" t="s">
        <v>721</v>
      </c>
      <c r="AQ267" s="148" t="s">
        <v>721</v>
      </c>
      <c r="AR267" s="148" t="s">
        <v>721</v>
      </c>
      <c r="AS267" s="3" t="s">
        <v>721</v>
      </c>
      <c r="AT267" s="3" t="s">
        <v>721</v>
      </c>
      <c r="AU267" s="3" t="s">
        <v>721</v>
      </c>
      <c r="AV267" s="3" t="s">
        <v>721</v>
      </c>
      <c r="AW267" s="3" t="s">
        <v>721</v>
      </c>
      <c r="AX267" s="3" t="s">
        <v>721</v>
      </c>
      <c r="AY267" s="3" t="s">
        <v>721</v>
      </c>
      <c r="AZ267" s="3" t="s">
        <v>721</v>
      </c>
      <c r="BA267" s="3" t="s">
        <v>721</v>
      </c>
      <c r="BB267" s="3" t="s">
        <v>721</v>
      </c>
      <c r="BC267" s="121" t="s">
        <v>721</v>
      </c>
      <c r="BD267" s="121" t="s">
        <v>721</v>
      </c>
      <c r="BE267" s="121" t="s">
        <v>721</v>
      </c>
      <c r="BF267" s="121" t="s">
        <v>721</v>
      </c>
      <c r="BG267" s="121" t="s">
        <v>721</v>
      </c>
      <c r="BH267" s="121" t="s">
        <v>721</v>
      </c>
      <c r="BI267" s="294" t="s">
        <v>721</v>
      </c>
      <c r="BJ267" s="121" t="s">
        <v>721</v>
      </c>
      <c r="BK267" s="121" t="s">
        <v>721</v>
      </c>
      <c r="BL267" s="121" t="s">
        <v>721</v>
      </c>
      <c r="BM267" s="295" t="s">
        <v>721</v>
      </c>
      <c r="BN267" s="295" t="s">
        <v>721</v>
      </c>
      <c r="BO267" s="295" t="s">
        <v>721</v>
      </c>
      <c r="BP267" s="295" t="s">
        <v>721</v>
      </c>
      <c r="BQ267" s="295" t="s">
        <v>721</v>
      </c>
      <c r="BR267" s="295" t="s">
        <v>721</v>
      </c>
      <c r="BS267" s="295" t="s">
        <v>721</v>
      </c>
      <c r="BT267" s="295" t="s">
        <v>721</v>
      </c>
      <c r="BU267" s="295" t="s">
        <v>721</v>
      </c>
      <c r="BV267" s="295" t="s">
        <v>721</v>
      </c>
      <c r="BW267" s="295" t="s">
        <v>721</v>
      </c>
      <c r="BX267" s="295" t="s">
        <v>721</v>
      </c>
      <c r="BY267" s="295" t="s">
        <v>721</v>
      </c>
      <c r="BZ267" s="295" t="s">
        <v>721</v>
      </c>
      <c r="CA267" s="295" t="s">
        <v>721</v>
      </c>
      <c r="CB267" s="295" t="s">
        <v>721</v>
      </c>
      <c r="CC267" s="295" t="s">
        <v>721</v>
      </c>
      <c r="CD267" s="364"/>
    </row>
    <row r="268" spans="37:82">
      <c r="AK268" s="171" t="s">
        <v>715</v>
      </c>
      <c r="AL268" s="122"/>
      <c r="AM268" s="122"/>
      <c r="AN268" s="300">
        <f>AN195</f>
        <v>2.6651231066002534E-2</v>
      </c>
      <c r="AO268" s="300">
        <f t="shared" ref="AO268:BL268" si="1287">AO195</f>
        <v>3.7659730819599391E-2</v>
      </c>
      <c r="AP268" s="300">
        <f t="shared" si="1287"/>
        <v>4.1433788213758316E-2</v>
      </c>
      <c r="AQ268" s="299">
        <f t="shared" si="1287"/>
        <v>4.1022225148983571E-2</v>
      </c>
      <c r="AR268" s="299">
        <f t="shared" si="1287"/>
        <v>3.2974624821844323E-2</v>
      </c>
      <c r="AS268" s="300">
        <f t="shared" si="1287"/>
        <v>1.741105519772157E-2</v>
      </c>
      <c r="AT268" s="300">
        <f t="shared" si="1287"/>
        <v>1.0559160160651171E-2</v>
      </c>
      <c r="AU268" s="300">
        <f t="shared" si="1287"/>
        <v>1.0162187059377326E-2</v>
      </c>
      <c r="AV268" s="300">
        <f t="shared" si="1287"/>
        <v>1.7668932912550117E-2</v>
      </c>
      <c r="AW268" s="300">
        <f t="shared" si="1287"/>
        <v>2.5444356029305171E-2</v>
      </c>
      <c r="AX268" s="300">
        <f t="shared" si="1287"/>
        <v>2.4641313377188334E-2</v>
      </c>
      <c r="AY268" s="300">
        <f t="shared" si="1287"/>
        <v>2.1741447391596669E-2</v>
      </c>
      <c r="AZ268" s="300">
        <f t="shared" si="1287"/>
        <v>2.5437233887533495E-2</v>
      </c>
      <c r="BA268" s="300">
        <f t="shared" si="1287"/>
        <v>1.3861492515345297E-2</v>
      </c>
      <c r="BB268" s="300">
        <f t="shared" si="1287"/>
        <v>1.3694652802078267E-2</v>
      </c>
      <c r="BC268" s="301">
        <f t="shared" si="1287"/>
        <v>1.2383656557784395E-2</v>
      </c>
      <c r="BD268" s="301">
        <f t="shared" si="1287"/>
        <v>1.3646416148230811E-2</v>
      </c>
      <c r="BE268" s="301">
        <f t="shared" si="1287"/>
        <v>1.451037729467175E-2</v>
      </c>
      <c r="BF268" s="301">
        <f t="shared" si="1287"/>
        <v>1.6186984318659059E-2</v>
      </c>
      <c r="BG268" s="301">
        <f t="shared" si="1287"/>
        <v>2.056297127094453E-2</v>
      </c>
      <c r="BH268" s="301">
        <f t="shared" si="1287"/>
        <v>2.2436713595748392E-2</v>
      </c>
      <c r="BI268" s="302">
        <f t="shared" si="1287"/>
        <v>2.1004539684301715E-2</v>
      </c>
      <c r="BJ268" s="301">
        <f t="shared" si="1287"/>
        <v>2.4462787806639907E-2</v>
      </c>
      <c r="BK268" s="301">
        <f t="shared" si="1287"/>
        <v>5.0900385505608714E-2</v>
      </c>
      <c r="BL268" s="301">
        <f t="shared" si="1287"/>
        <v>6.2614622044458779E-2</v>
      </c>
      <c r="BM268" s="303">
        <f t="shared" ref="BM268:CC268" si="1288">BM195</f>
        <v>6.2614622044458779E-2</v>
      </c>
      <c r="BN268" s="303">
        <f t="shared" si="1288"/>
        <v>6.2614622044458779E-2</v>
      </c>
      <c r="BO268" s="303">
        <f t="shared" si="1288"/>
        <v>6.2614622044458779E-2</v>
      </c>
      <c r="BP268" s="303">
        <f t="shared" si="1288"/>
        <v>6.2614622044458779E-2</v>
      </c>
      <c r="BQ268" s="303">
        <f t="shared" si="1288"/>
        <v>6.2614622044458779E-2</v>
      </c>
      <c r="BR268" s="303">
        <f t="shared" si="1288"/>
        <v>6.2614622044458779E-2</v>
      </c>
      <c r="BS268" s="303">
        <f t="shared" si="1288"/>
        <v>6.2614622044458779E-2</v>
      </c>
      <c r="BT268" s="303">
        <f t="shared" si="1288"/>
        <v>6.2614622044458779E-2</v>
      </c>
      <c r="BU268" s="303">
        <f t="shared" si="1288"/>
        <v>6.2614622044458779E-2</v>
      </c>
      <c r="BV268" s="303">
        <f t="shared" si="1288"/>
        <v>6.2614622044458779E-2</v>
      </c>
      <c r="BW268" s="303">
        <f t="shared" si="1288"/>
        <v>6.2614622044458779E-2</v>
      </c>
      <c r="BX268" s="303">
        <f t="shared" si="1288"/>
        <v>6.2614622044458779E-2</v>
      </c>
      <c r="BY268" s="303">
        <f t="shared" si="1288"/>
        <v>6.2614622044458779E-2</v>
      </c>
      <c r="BZ268" s="303">
        <f t="shared" si="1288"/>
        <v>6.2614622044458779E-2</v>
      </c>
      <c r="CA268" s="303">
        <f t="shared" si="1288"/>
        <v>6.2614622044458779E-2</v>
      </c>
      <c r="CB268" s="303">
        <f t="shared" si="1288"/>
        <v>6.2614622044458779E-2</v>
      </c>
      <c r="CC268" s="303">
        <f t="shared" si="1288"/>
        <v>6.2614622044458779E-2</v>
      </c>
      <c r="CD268" s="364"/>
    </row>
    <row r="269" spans="37:82">
      <c r="AK269" s="171" t="s">
        <v>716</v>
      </c>
      <c r="AL269" s="122"/>
      <c r="AM269" s="122"/>
      <c r="AN269" s="309">
        <f t="shared" ref="AN269:BL269" si="1289">AN196</f>
        <v>5.4500009839908214E-2</v>
      </c>
      <c r="AO269" s="309">
        <f t="shared" si="1289"/>
        <v>4.7799991598603153E-2</v>
      </c>
      <c r="AP269" s="309">
        <f t="shared" si="1289"/>
        <v>4.6599997461220122E-2</v>
      </c>
      <c r="AQ269" s="308">
        <f t="shared" si="1289"/>
        <v>4.5000007490993976E-2</v>
      </c>
      <c r="AR269" s="308">
        <f t="shared" si="1289"/>
        <v>3.9300011835601056E-2</v>
      </c>
      <c r="AS269" s="309">
        <f t="shared" si="1289"/>
        <v>3.6156695917221038E-2</v>
      </c>
      <c r="AT269" s="309">
        <f t="shared" si="1289"/>
        <v>3.8235620751875921E-2</v>
      </c>
      <c r="AU269" s="309">
        <f t="shared" si="1289"/>
        <v>4.410003903757409E-2</v>
      </c>
      <c r="AV269" s="309">
        <f t="shared" si="1289"/>
        <v>4.2200028760331243E-2</v>
      </c>
      <c r="AW269" s="309">
        <f t="shared" si="1289"/>
        <v>3.8900033450578686E-2</v>
      </c>
      <c r="AX269" s="309">
        <f t="shared" si="1289"/>
        <v>3.1000007537453245E-2</v>
      </c>
      <c r="AY269" s="309">
        <f t="shared" si="1289"/>
        <v>2.7100009653499013E-2</v>
      </c>
      <c r="AZ269" s="309">
        <f t="shared" si="1289"/>
        <v>2.2300050192195053E-2</v>
      </c>
      <c r="BA269" s="309">
        <f t="shared" si="1289"/>
        <v>2.5299957325744638E-2</v>
      </c>
      <c r="BB269" s="309">
        <f t="shared" si="1289"/>
        <v>1.5399960174683036E-2</v>
      </c>
      <c r="BC269" s="310">
        <f t="shared" si="1289"/>
        <v>1.1100034333807018E-2</v>
      </c>
      <c r="BD269" s="310">
        <f t="shared" si="1289"/>
        <v>7.1000003200292205E-3</v>
      </c>
      <c r="BE269" s="310">
        <f t="shared" si="1289"/>
        <v>9.1000155016305317E-3</v>
      </c>
      <c r="BF269" s="310">
        <f t="shared" si="1289"/>
        <v>8.6000335029261521E-3</v>
      </c>
      <c r="BG269" s="310">
        <f t="shared" si="1289"/>
        <v>1.0400554570129117E-3</v>
      </c>
      <c r="BH269" s="310">
        <f t="shared" si="1289"/>
        <v>-2.1600186074329786E-3</v>
      </c>
      <c r="BI269" s="311">
        <f t="shared" si="1289"/>
        <v>8.7995469739587939E-4</v>
      </c>
      <c r="BJ269" s="310">
        <f t="shared" si="1289"/>
        <v>2.3329968858514682E-2</v>
      </c>
      <c r="BK269" s="310">
        <f t="shared" si="1289"/>
        <v>3.0590005328907655E-2</v>
      </c>
      <c r="BL269" s="310">
        <f t="shared" si="1289"/>
        <v>2.6869942060977925E-2</v>
      </c>
      <c r="BM269" s="312">
        <f t="shared" ref="BM269:CC269" si="1290">BM196</f>
        <v>2.6869942060977925E-2</v>
      </c>
      <c r="BN269" s="312">
        <f t="shared" si="1290"/>
        <v>2.6869942060977925E-2</v>
      </c>
      <c r="BO269" s="312">
        <f t="shared" si="1290"/>
        <v>2.6869942060977925E-2</v>
      </c>
      <c r="BP269" s="312">
        <f t="shared" si="1290"/>
        <v>2.6869942060977925E-2</v>
      </c>
      <c r="BQ269" s="312">
        <f t="shared" si="1290"/>
        <v>2.6869942060977925E-2</v>
      </c>
      <c r="BR269" s="312">
        <f t="shared" si="1290"/>
        <v>2.6869942060977925E-2</v>
      </c>
      <c r="BS269" s="312">
        <f t="shared" si="1290"/>
        <v>2.6869942060977925E-2</v>
      </c>
      <c r="BT269" s="312">
        <f t="shared" si="1290"/>
        <v>2.6869942060977925E-2</v>
      </c>
      <c r="BU269" s="312">
        <f t="shared" si="1290"/>
        <v>2.6869942060977925E-2</v>
      </c>
      <c r="BV269" s="312">
        <f t="shared" si="1290"/>
        <v>2.6869942060977925E-2</v>
      </c>
      <c r="BW269" s="312">
        <f t="shared" si="1290"/>
        <v>2.6869942060977925E-2</v>
      </c>
      <c r="BX269" s="312">
        <f t="shared" si="1290"/>
        <v>2.6869942060977925E-2</v>
      </c>
      <c r="BY269" s="312">
        <f t="shared" si="1290"/>
        <v>2.6869942060977925E-2</v>
      </c>
      <c r="BZ269" s="312">
        <f t="shared" si="1290"/>
        <v>2.6869942060977925E-2</v>
      </c>
      <c r="CA269" s="312">
        <f t="shared" si="1290"/>
        <v>2.6869942060977925E-2</v>
      </c>
      <c r="CB269" s="312">
        <f t="shared" si="1290"/>
        <v>2.6869942060977925E-2</v>
      </c>
      <c r="CC269" s="312">
        <f t="shared" si="1290"/>
        <v>2.6869942060977925E-2</v>
      </c>
      <c r="CD269" s="364"/>
    </row>
    <row r="270" spans="37:82">
      <c r="AK270" s="171" t="s">
        <v>717</v>
      </c>
      <c r="AL270" s="122"/>
      <c r="AM270" s="122"/>
      <c r="AN270" s="309">
        <f t="shared" ref="AN270:BL270" si="1291">AN197</f>
        <v>0.214</v>
      </c>
      <c r="AO270" s="309">
        <f t="shared" si="1291"/>
        <v>0.214</v>
      </c>
      <c r="AP270" s="309">
        <f t="shared" si="1291"/>
        <v>0.214</v>
      </c>
      <c r="AQ270" s="308">
        <f t="shared" si="1291"/>
        <v>0.214</v>
      </c>
      <c r="AR270" s="308">
        <f t="shared" si="1291"/>
        <v>0.214</v>
      </c>
      <c r="AS270" s="309">
        <f t="shared" si="1291"/>
        <v>0.214</v>
      </c>
      <c r="AT270" s="309">
        <f t="shared" si="1291"/>
        <v>0.20100000000000001</v>
      </c>
      <c r="AU270" s="309">
        <f t="shared" si="1291"/>
        <v>0.20100000000000001</v>
      </c>
      <c r="AV270" s="309">
        <f t="shared" si="1291"/>
        <v>0.20100000000000001</v>
      </c>
      <c r="AW270" s="309">
        <f t="shared" si="1291"/>
        <v>0.20100000000000001</v>
      </c>
      <c r="AX270" s="309">
        <f t="shared" si="1291"/>
        <v>0.20100000000000001</v>
      </c>
      <c r="AY270" s="309">
        <f t="shared" si="1291"/>
        <v>0.20100000000000001</v>
      </c>
      <c r="AZ270" s="309">
        <f t="shared" si="1291"/>
        <v>0.20100000000000001</v>
      </c>
      <c r="BA270" s="309">
        <f t="shared" si="1291"/>
        <v>0.20100000000000001</v>
      </c>
      <c r="BB270" s="309">
        <f t="shared" si="1291"/>
        <v>0.20100000000000001</v>
      </c>
      <c r="BC270" s="310">
        <f t="shared" si="1291"/>
        <v>0.20100000000000001</v>
      </c>
      <c r="BD270" s="310">
        <f t="shared" si="1291"/>
        <v>0.20100000000000001</v>
      </c>
      <c r="BE270" s="310">
        <f t="shared" si="1291"/>
        <v>0.20100000000000001</v>
      </c>
      <c r="BF270" s="310">
        <f t="shared" si="1291"/>
        <v>0.20100000000000001</v>
      </c>
      <c r="BG270" s="310">
        <f t="shared" si="1291"/>
        <v>0.20100000000000001</v>
      </c>
      <c r="BH270" s="310">
        <f t="shared" si="1291"/>
        <v>0.20100000000000001</v>
      </c>
      <c r="BI270" s="311">
        <f t="shared" si="1291"/>
        <v>0.20100000000000001</v>
      </c>
      <c r="BJ270" s="310">
        <f t="shared" si="1291"/>
        <v>0.20100000000000001</v>
      </c>
      <c r="BK270" s="310">
        <f t="shared" si="1291"/>
        <v>0.20100000000000001</v>
      </c>
      <c r="BL270" s="310">
        <f t="shared" si="1291"/>
        <v>0.20100000000000001</v>
      </c>
      <c r="BM270" s="312">
        <f t="shared" ref="BM270:CC270" si="1292">BM197</f>
        <v>0.20100000000000001</v>
      </c>
      <c r="BN270" s="312">
        <f t="shared" si="1292"/>
        <v>0.20100000000000001</v>
      </c>
      <c r="BO270" s="312">
        <f t="shared" si="1292"/>
        <v>0.20100000000000001</v>
      </c>
      <c r="BP270" s="312">
        <f t="shared" si="1292"/>
        <v>0.20100000000000001</v>
      </c>
      <c r="BQ270" s="312">
        <f t="shared" si="1292"/>
        <v>0.20100000000000001</v>
      </c>
      <c r="BR270" s="312">
        <f t="shared" si="1292"/>
        <v>0.20100000000000001</v>
      </c>
      <c r="BS270" s="312">
        <f t="shared" si="1292"/>
        <v>0.20100000000000001</v>
      </c>
      <c r="BT270" s="312">
        <f t="shared" si="1292"/>
        <v>0.20100000000000001</v>
      </c>
      <c r="BU270" s="312">
        <f t="shared" si="1292"/>
        <v>0.20100000000000001</v>
      </c>
      <c r="BV270" s="312">
        <f t="shared" si="1292"/>
        <v>0.20100000000000001</v>
      </c>
      <c r="BW270" s="312">
        <f t="shared" si="1292"/>
        <v>0.20100000000000001</v>
      </c>
      <c r="BX270" s="312">
        <f t="shared" si="1292"/>
        <v>0.20100000000000001</v>
      </c>
      <c r="BY270" s="312">
        <f t="shared" si="1292"/>
        <v>0.20100000000000001</v>
      </c>
      <c r="BZ270" s="312">
        <f t="shared" si="1292"/>
        <v>0.20100000000000001</v>
      </c>
      <c r="CA270" s="312">
        <f t="shared" si="1292"/>
        <v>0.20100000000000001</v>
      </c>
      <c r="CB270" s="312">
        <f t="shared" si="1292"/>
        <v>0.20100000000000001</v>
      </c>
      <c r="CC270" s="312">
        <f t="shared" si="1292"/>
        <v>0.20100000000000001</v>
      </c>
      <c r="CD270" s="364"/>
    </row>
    <row r="271" spans="37:82" ht="15.6">
      <c r="AK271" s="171" t="s">
        <v>718</v>
      </c>
      <c r="AL271" s="122"/>
      <c r="AM271" s="122"/>
      <c r="AN271" s="309">
        <f t="shared" ref="AN271:BL271" si="1293">AN198</f>
        <v>0</v>
      </c>
      <c r="AO271" s="309">
        <f t="shared" si="1293"/>
        <v>0</v>
      </c>
      <c r="AP271" s="309">
        <f t="shared" si="1293"/>
        <v>0</v>
      </c>
      <c r="AQ271" s="308">
        <f t="shared" si="1293"/>
        <v>0</v>
      </c>
      <c r="AR271" s="308">
        <f t="shared" si="1293"/>
        <v>0</v>
      </c>
      <c r="AS271" s="309">
        <f t="shared" si="1293"/>
        <v>0</v>
      </c>
      <c r="AT271" s="309">
        <f t="shared" si="1293"/>
        <v>0</v>
      </c>
      <c r="AU271" s="309">
        <f t="shared" si="1293"/>
        <v>0</v>
      </c>
      <c r="AV271" s="309">
        <f t="shared" si="1293"/>
        <v>0</v>
      </c>
      <c r="AW271" s="309">
        <f t="shared" si="1293"/>
        <v>0</v>
      </c>
      <c r="AX271" s="309">
        <f t="shared" si="1293"/>
        <v>0</v>
      </c>
      <c r="AY271" s="309">
        <f t="shared" si="1293"/>
        <v>0</v>
      </c>
      <c r="AZ271" s="309">
        <f t="shared" si="1293"/>
        <v>0</v>
      </c>
      <c r="BA271" s="309">
        <f t="shared" si="1293"/>
        <v>0</v>
      </c>
      <c r="BB271" s="309">
        <f t="shared" si="1293"/>
        <v>0</v>
      </c>
      <c r="BC271" s="310">
        <f t="shared" si="1293"/>
        <v>0</v>
      </c>
      <c r="BD271" s="310">
        <f t="shared" si="1293"/>
        <v>0</v>
      </c>
      <c r="BE271" s="310">
        <f t="shared" si="1293"/>
        <v>0</v>
      </c>
      <c r="BF271" s="310">
        <f t="shared" si="1293"/>
        <v>0</v>
      </c>
      <c r="BG271" s="310">
        <f t="shared" si="1293"/>
        <v>0</v>
      </c>
      <c r="BH271" s="310">
        <f t="shared" si="1293"/>
        <v>0</v>
      </c>
      <c r="BI271" s="311">
        <f t="shared" si="1293"/>
        <v>0</v>
      </c>
      <c r="BJ271" s="310">
        <f t="shared" si="1293"/>
        <v>0</v>
      </c>
      <c r="BK271" s="310">
        <f t="shared" si="1293"/>
        <v>0</v>
      </c>
      <c r="BL271" s="310">
        <f t="shared" si="1293"/>
        <v>0</v>
      </c>
      <c r="BM271" s="312">
        <f t="shared" ref="BM271:CC271" si="1294">BM198</f>
        <v>0</v>
      </c>
      <c r="BN271" s="312">
        <f t="shared" si="1294"/>
        <v>0</v>
      </c>
      <c r="BO271" s="312">
        <f t="shared" si="1294"/>
        <v>0</v>
      </c>
      <c r="BP271" s="312">
        <f t="shared" si="1294"/>
        <v>0</v>
      </c>
      <c r="BQ271" s="312">
        <f t="shared" si="1294"/>
        <v>0</v>
      </c>
      <c r="BR271" s="312">
        <f t="shared" si="1294"/>
        <v>0</v>
      </c>
      <c r="BS271" s="312">
        <f t="shared" si="1294"/>
        <v>0</v>
      </c>
      <c r="BT271" s="312">
        <f t="shared" si="1294"/>
        <v>0</v>
      </c>
      <c r="BU271" s="312">
        <f t="shared" si="1294"/>
        <v>0</v>
      </c>
      <c r="BV271" s="312">
        <f t="shared" si="1294"/>
        <v>0</v>
      </c>
      <c r="BW271" s="312">
        <f t="shared" si="1294"/>
        <v>0</v>
      </c>
      <c r="BX271" s="312">
        <f t="shared" si="1294"/>
        <v>0</v>
      </c>
      <c r="BY271" s="312">
        <f t="shared" si="1294"/>
        <v>0</v>
      </c>
      <c r="BZ271" s="312">
        <f t="shared" si="1294"/>
        <v>0</v>
      </c>
      <c r="CA271" s="312">
        <f t="shared" si="1294"/>
        <v>0</v>
      </c>
      <c r="CB271" s="312">
        <f t="shared" si="1294"/>
        <v>0</v>
      </c>
      <c r="CC271" s="312">
        <f t="shared" si="1294"/>
        <v>0</v>
      </c>
      <c r="CD271" s="364"/>
    </row>
    <row r="272" spans="37:82">
      <c r="AK272" s="171" t="s">
        <v>719</v>
      </c>
      <c r="AL272" s="122"/>
      <c r="AM272" s="122"/>
      <c r="AN272" s="338">
        <f t="shared" ref="AN272:AT272" si="1295">AN199</f>
        <v>0.21</v>
      </c>
      <c r="AO272" s="308">
        <f t="shared" si="1295"/>
        <v>0.21</v>
      </c>
      <c r="AP272" s="308">
        <f t="shared" si="1295"/>
        <v>0.21</v>
      </c>
      <c r="AQ272" s="308">
        <f t="shared" si="1295"/>
        <v>0.21</v>
      </c>
      <c r="AR272" s="308">
        <f t="shared" si="1295"/>
        <v>0.21</v>
      </c>
      <c r="AS272" s="309">
        <f t="shared" si="1295"/>
        <v>0.21</v>
      </c>
      <c r="AT272" s="309">
        <f t="shared" si="1295"/>
        <v>0.17</v>
      </c>
      <c r="AU272" s="309">
        <f>AU263</f>
        <v>0.22</v>
      </c>
      <c r="AV272" s="309">
        <f t="shared" ref="AV272:BL272" si="1296">AU272</f>
        <v>0.22</v>
      </c>
      <c r="AW272" s="309">
        <f t="shared" si="1296"/>
        <v>0.22</v>
      </c>
      <c r="AX272" s="309">
        <f t="shared" si="1296"/>
        <v>0.22</v>
      </c>
      <c r="AY272" s="309">
        <f t="shared" si="1296"/>
        <v>0.22</v>
      </c>
      <c r="AZ272" s="309">
        <f t="shared" si="1296"/>
        <v>0.22</v>
      </c>
      <c r="BA272" s="309">
        <f t="shared" si="1296"/>
        <v>0.22</v>
      </c>
      <c r="BB272" s="309">
        <f t="shared" si="1296"/>
        <v>0.22</v>
      </c>
      <c r="BC272" s="310">
        <f t="shared" si="1296"/>
        <v>0.22</v>
      </c>
      <c r="BD272" s="310">
        <f t="shared" si="1296"/>
        <v>0.22</v>
      </c>
      <c r="BE272" s="310">
        <f t="shared" si="1296"/>
        <v>0.22</v>
      </c>
      <c r="BF272" s="310">
        <f t="shared" si="1296"/>
        <v>0.22</v>
      </c>
      <c r="BG272" s="310">
        <f t="shared" si="1296"/>
        <v>0.22</v>
      </c>
      <c r="BH272" s="310">
        <f t="shared" si="1296"/>
        <v>0.22</v>
      </c>
      <c r="BI272" s="311">
        <f t="shared" si="1296"/>
        <v>0.22</v>
      </c>
      <c r="BJ272" s="310">
        <f t="shared" si="1296"/>
        <v>0.22</v>
      </c>
      <c r="BK272" s="310">
        <f t="shared" si="1296"/>
        <v>0.22</v>
      </c>
      <c r="BL272" s="310">
        <f t="shared" si="1296"/>
        <v>0.22</v>
      </c>
      <c r="BM272" s="312">
        <f t="shared" ref="BM272" si="1297">BL272</f>
        <v>0.22</v>
      </c>
      <c r="BN272" s="312">
        <f t="shared" ref="BN272" si="1298">BM272</f>
        <v>0.22</v>
      </c>
      <c r="BO272" s="312">
        <f t="shared" ref="BO272" si="1299">BN272</f>
        <v>0.22</v>
      </c>
      <c r="BP272" s="312">
        <f t="shared" ref="BP272" si="1300">BO272</f>
        <v>0.22</v>
      </c>
      <c r="BQ272" s="312">
        <f t="shared" ref="BQ272" si="1301">BP272</f>
        <v>0.22</v>
      </c>
      <c r="BR272" s="312">
        <f t="shared" ref="BR272" si="1302">BQ272</f>
        <v>0.22</v>
      </c>
      <c r="BS272" s="312">
        <f t="shared" ref="BS272" si="1303">BR272</f>
        <v>0.22</v>
      </c>
      <c r="BT272" s="312">
        <f t="shared" ref="BT272" si="1304">BS272</f>
        <v>0.22</v>
      </c>
      <c r="BU272" s="312">
        <f t="shared" ref="BU272" si="1305">BT272</f>
        <v>0.22</v>
      </c>
      <c r="BV272" s="312">
        <f t="shared" ref="BV272" si="1306">BU272</f>
        <v>0.22</v>
      </c>
      <c r="BW272" s="312">
        <f t="shared" ref="BW272" si="1307">BV272</f>
        <v>0.22</v>
      </c>
      <c r="BX272" s="312">
        <f t="shared" ref="BX272" si="1308">BW272</f>
        <v>0.22</v>
      </c>
      <c r="BY272" s="312">
        <f t="shared" ref="BY272" si="1309">BX272</f>
        <v>0.22</v>
      </c>
      <c r="BZ272" s="312">
        <f t="shared" ref="BZ272" si="1310">BY272</f>
        <v>0.22</v>
      </c>
      <c r="CA272" s="312">
        <f t="shared" ref="CA272" si="1311">BZ272</f>
        <v>0.22</v>
      </c>
      <c r="CB272" s="312">
        <f t="shared" ref="CB272" si="1312">CA272</f>
        <v>0.22</v>
      </c>
      <c r="CC272" s="312">
        <f t="shared" ref="CC272" si="1313">CB272</f>
        <v>0.22</v>
      </c>
      <c r="CD272" s="364"/>
    </row>
    <row r="273" spans="37:82">
      <c r="AK273" s="171" t="s">
        <v>720</v>
      </c>
      <c r="AL273" s="122"/>
      <c r="AM273" s="122"/>
      <c r="AN273" s="366">
        <f t="shared" ref="AN273:BL273" si="1314">AN200</f>
        <v>0.02</v>
      </c>
      <c r="AO273" s="366">
        <f t="shared" si="1314"/>
        <v>0.02</v>
      </c>
      <c r="AP273" s="366">
        <f t="shared" si="1314"/>
        <v>0.02</v>
      </c>
      <c r="AQ273" s="318">
        <f t="shared" si="1314"/>
        <v>0.02</v>
      </c>
      <c r="AR273" s="318">
        <f t="shared" si="1314"/>
        <v>0.02</v>
      </c>
      <c r="AS273" s="319">
        <f t="shared" si="1314"/>
        <v>0.02</v>
      </c>
      <c r="AT273" s="319">
        <f t="shared" si="1314"/>
        <v>0.02</v>
      </c>
      <c r="AU273" s="319">
        <f t="shared" si="1314"/>
        <v>0.02</v>
      </c>
      <c r="AV273" s="319">
        <f t="shared" si="1314"/>
        <v>0.02</v>
      </c>
      <c r="AW273" s="319">
        <f t="shared" si="1314"/>
        <v>0.02</v>
      </c>
      <c r="AX273" s="319">
        <f t="shared" si="1314"/>
        <v>0.02</v>
      </c>
      <c r="AY273" s="319">
        <f t="shared" si="1314"/>
        <v>0.02</v>
      </c>
      <c r="AZ273" s="319">
        <f t="shared" si="1314"/>
        <v>0.02</v>
      </c>
      <c r="BA273" s="319">
        <f t="shared" si="1314"/>
        <v>0.02</v>
      </c>
      <c r="BB273" s="319">
        <f t="shared" si="1314"/>
        <v>0.02</v>
      </c>
      <c r="BC273" s="320">
        <f t="shared" si="1314"/>
        <v>0.02</v>
      </c>
      <c r="BD273" s="320">
        <f t="shared" si="1314"/>
        <v>0.02</v>
      </c>
      <c r="BE273" s="320">
        <f t="shared" si="1314"/>
        <v>0.02</v>
      </c>
      <c r="BF273" s="320">
        <f t="shared" si="1314"/>
        <v>0.02</v>
      </c>
      <c r="BG273" s="320">
        <f t="shared" si="1314"/>
        <v>0.02</v>
      </c>
      <c r="BH273" s="320">
        <f t="shared" si="1314"/>
        <v>0.02</v>
      </c>
      <c r="BI273" s="321">
        <f t="shared" si="1314"/>
        <v>0.02</v>
      </c>
      <c r="BJ273" s="320">
        <f t="shared" si="1314"/>
        <v>0.02</v>
      </c>
      <c r="BK273" s="320">
        <f t="shared" si="1314"/>
        <v>0.02</v>
      </c>
      <c r="BL273" s="320">
        <f t="shared" si="1314"/>
        <v>0.02</v>
      </c>
      <c r="BM273" s="322">
        <f t="shared" ref="BM273:CC273" si="1315">BM200</f>
        <v>0.02</v>
      </c>
      <c r="BN273" s="322">
        <f t="shared" si="1315"/>
        <v>0.02</v>
      </c>
      <c r="BO273" s="322">
        <f t="shared" si="1315"/>
        <v>0.02</v>
      </c>
      <c r="BP273" s="322">
        <f t="shared" si="1315"/>
        <v>0.02</v>
      </c>
      <c r="BQ273" s="322">
        <f t="shared" si="1315"/>
        <v>0.02</v>
      </c>
      <c r="BR273" s="322">
        <f t="shared" si="1315"/>
        <v>0.02</v>
      </c>
      <c r="BS273" s="322">
        <f t="shared" si="1315"/>
        <v>0.02</v>
      </c>
      <c r="BT273" s="322">
        <f t="shared" si="1315"/>
        <v>0.02</v>
      </c>
      <c r="BU273" s="322">
        <f t="shared" si="1315"/>
        <v>0.02</v>
      </c>
      <c r="BV273" s="322">
        <f t="shared" si="1315"/>
        <v>0.02</v>
      </c>
      <c r="BW273" s="322">
        <f t="shared" si="1315"/>
        <v>0.02</v>
      </c>
      <c r="BX273" s="322">
        <f t="shared" si="1315"/>
        <v>0.02</v>
      </c>
      <c r="BY273" s="322">
        <f t="shared" si="1315"/>
        <v>0.02</v>
      </c>
      <c r="BZ273" s="322">
        <f t="shared" si="1315"/>
        <v>0.02</v>
      </c>
      <c r="CA273" s="322">
        <f t="shared" si="1315"/>
        <v>0.02</v>
      </c>
      <c r="CB273" s="322">
        <f t="shared" si="1315"/>
        <v>0.02</v>
      </c>
      <c r="CC273" s="322">
        <f t="shared" si="1315"/>
        <v>0.02</v>
      </c>
      <c r="CD273" s="364"/>
    </row>
    <row r="274" spans="37:82">
      <c r="AK274" s="171"/>
      <c r="AL274" s="122"/>
      <c r="AM274" s="122"/>
      <c r="AN274" s="122"/>
      <c r="AO274" s="293"/>
      <c r="AP274" s="148"/>
      <c r="AQ274" s="148"/>
      <c r="AR274" s="148"/>
      <c r="BC274" s="121"/>
      <c r="BD274" s="121"/>
      <c r="BG274" s="121"/>
      <c r="BH274" s="121"/>
      <c r="BI274" s="294"/>
      <c r="BJ274" s="121"/>
      <c r="BK274" s="121"/>
      <c r="BL274" s="121"/>
      <c r="BM274" s="295"/>
      <c r="BN274" s="295"/>
      <c r="BO274" s="295"/>
      <c r="BP274" s="295"/>
      <c r="BQ274" s="295"/>
      <c r="BR274" s="295"/>
      <c r="BS274" s="295"/>
      <c r="BT274" s="295"/>
      <c r="BU274" s="295"/>
      <c r="BV274" s="295"/>
      <c r="BW274" s="295"/>
      <c r="BX274" s="295"/>
      <c r="BY274" s="295"/>
      <c r="BZ274" s="295"/>
      <c r="CA274" s="295"/>
      <c r="CB274" s="295"/>
      <c r="CC274" s="295"/>
      <c r="CD274" s="364"/>
    </row>
    <row r="275" spans="37:82">
      <c r="AK275" s="171"/>
      <c r="AL275" s="122"/>
      <c r="AM275" s="122"/>
      <c r="AN275" s="122">
        <v>2001</v>
      </c>
      <c r="AO275" s="329">
        <f t="shared" ref="AO275:BL275" si="1316">AN275+1</f>
        <v>2002</v>
      </c>
      <c r="AP275" s="148">
        <f t="shared" si="1316"/>
        <v>2003</v>
      </c>
      <c r="AQ275" s="148">
        <f t="shared" si="1316"/>
        <v>2004</v>
      </c>
      <c r="AR275" s="148">
        <f t="shared" si="1316"/>
        <v>2005</v>
      </c>
      <c r="AS275" s="3">
        <f t="shared" si="1316"/>
        <v>2006</v>
      </c>
      <c r="AT275" s="3">
        <f t="shared" si="1316"/>
        <v>2007</v>
      </c>
      <c r="AU275" s="3">
        <f t="shared" si="1316"/>
        <v>2008</v>
      </c>
      <c r="AV275" s="3">
        <f t="shared" si="1316"/>
        <v>2009</v>
      </c>
      <c r="AW275" s="3">
        <f t="shared" si="1316"/>
        <v>2010</v>
      </c>
      <c r="AX275" s="3">
        <f t="shared" si="1316"/>
        <v>2011</v>
      </c>
      <c r="AY275" s="3">
        <f t="shared" si="1316"/>
        <v>2012</v>
      </c>
      <c r="AZ275" s="3">
        <f t="shared" si="1316"/>
        <v>2013</v>
      </c>
      <c r="BA275" s="3">
        <f t="shared" si="1316"/>
        <v>2014</v>
      </c>
      <c r="BB275" s="3">
        <f t="shared" si="1316"/>
        <v>2015</v>
      </c>
      <c r="BC275" s="121">
        <f t="shared" si="1316"/>
        <v>2016</v>
      </c>
      <c r="BD275" s="121">
        <f t="shared" si="1316"/>
        <v>2017</v>
      </c>
      <c r="BE275" s="121">
        <f t="shared" si="1316"/>
        <v>2018</v>
      </c>
      <c r="BF275" s="121">
        <f t="shared" si="1316"/>
        <v>2019</v>
      </c>
      <c r="BG275" s="121">
        <f t="shared" si="1316"/>
        <v>2020</v>
      </c>
      <c r="BH275" s="121">
        <f t="shared" si="1316"/>
        <v>2021</v>
      </c>
      <c r="BI275" s="294">
        <f t="shared" si="1316"/>
        <v>2022</v>
      </c>
      <c r="BJ275" s="121">
        <f t="shared" si="1316"/>
        <v>2023</v>
      </c>
      <c r="BK275" s="121">
        <f t="shared" si="1316"/>
        <v>2024</v>
      </c>
      <c r="BL275" s="121">
        <f t="shared" si="1316"/>
        <v>2025</v>
      </c>
      <c r="BM275" s="295">
        <f t="shared" ref="BM275" si="1317">BL275+1</f>
        <v>2026</v>
      </c>
      <c r="BN275" s="295">
        <f t="shared" ref="BN275" si="1318">BM275+1</f>
        <v>2027</v>
      </c>
      <c r="BO275" s="295">
        <f t="shared" ref="BO275" si="1319">BN275+1</f>
        <v>2028</v>
      </c>
      <c r="BP275" s="295">
        <f t="shared" ref="BP275" si="1320">BO275+1</f>
        <v>2029</v>
      </c>
      <c r="BQ275" s="295">
        <f t="shared" ref="BQ275" si="1321">BP275+1</f>
        <v>2030</v>
      </c>
      <c r="BR275" s="295">
        <f t="shared" ref="BR275" si="1322">BQ275+1</f>
        <v>2031</v>
      </c>
      <c r="BS275" s="295">
        <f t="shared" ref="BS275" si="1323">BR275+1</f>
        <v>2032</v>
      </c>
      <c r="BT275" s="295">
        <f t="shared" ref="BT275" si="1324">BS275+1</f>
        <v>2033</v>
      </c>
      <c r="BU275" s="295">
        <f t="shared" ref="BU275" si="1325">BT275+1</f>
        <v>2034</v>
      </c>
      <c r="BV275" s="295">
        <f t="shared" ref="BV275" si="1326">BU275+1</f>
        <v>2035</v>
      </c>
      <c r="BW275" s="295">
        <f t="shared" ref="BW275" si="1327">BV275+1</f>
        <v>2036</v>
      </c>
      <c r="BX275" s="295">
        <f t="shared" ref="BX275" si="1328">BW275+1</f>
        <v>2037</v>
      </c>
      <c r="BY275" s="295">
        <f t="shared" ref="BY275" si="1329">BX275+1</f>
        <v>2038</v>
      </c>
      <c r="BZ275" s="295">
        <f t="shared" ref="BZ275" si="1330">BY275+1</f>
        <v>2039</v>
      </c>
      <c r="CA275" s="295">
        <f t="shared" ref="CA275" si="1331">BZ275+1</f>
        <v>2040</v>
      </c>
      <c r="CB275" s="295">
        <f t="shared" ref="CB275" si="1332">CA275+1</f>
        <v>2041</v>
      </c>
      <c r="CC275" s="295">
        <f t="shared" ref="CC275" si="1333">CB275+1</f>
        <v>2042</v>
      </c>
      <c r="CD275" s="364"/>
    </row>
    <row r="276" spans="37:82">
      <c r="AK276" s="171"/>
      <c r="AL276" s="122"/>
      <c r="AM276" s="122"/>
      <c r="AN276" s="122" t="s">
        <v>722</v>
      </c>
      <c r="AO276" s="293" t="s">
        <v>722</v>
      </c>
      <c r="AP276" s="148" t="s">
        <v>722</v>
      </c>
      <c r="AQ276" s="148" t="s">
        <v>722</v>
      </c>
      <c r="AR276" s="148" t="s">
        <v>722</v>
      </c>
      <c r="AS276" s="3" t="s">
        <v>722</v>
      </c>
      <c r="AT276" s="3" t="s">
        <v>722</v>
      </c>
      <c r="AU276" s="3" t="s">
        <v>722</v>
      </c>
      <c r="AV276" s="3" t="s">
        <v>722</v>
      </c>
      <c r="AW276" s="3" t="s">
        <v>722</v>
      </c>
      <c r="AX276" s="3" t="s">
        <v>722</v>
      </c>
      <c r="AY276" s="3" t="s">
        <v>722</v>
      </c>
      <c r="AZ276" s="3" t="s">
        <v>722</v>
      </c>
      <c r="BA276" s="3" t="s">
        <v>722</v>
      </c>
      <c r="BB276" s="3" t="s">
        <v>722</v>
      </c>
      <c r="BC276" s="121" t="s">
        <v>722</v>
      </c>
      <c r="BD276" s="121" t="s">
        <v>722</v>
      </c>
      <c r="BE276" s="121" t="s">
        <v>722</v>
      </c>
      <c r="BF276" s="121" t="s">
        <v>722</v>
      </c>
      <c r="BG276" s="121" t="s">
        <v>722</v>
      </c>
      <c r="BH276" s="121" t="s">
        <v>722</v>
      </c>
      <c r="BI276" s="294" t="s">
        <v>722</v>
      </c>
      <c r="BJ276" s="121" t="s">
        <v>722</v>
      </c>
      <c r="BK276" s="121" t="s">
        <v>722</v>
      </c>
      <c r="BL276" s="121" t="s">
        <v>722</v>
      </c>
      <c r="BM276" s="295" t="s">
        <v>722</v>
      </c>
      <c r="BN276" s="295" t="s">
        <v>722</v>
      </c>
      <c r="BO276" s="295" t="s">
        <v>722</v>
      </c>
      <c r="BP276" s="295" t="s">
        <v>722</v>
      </c>
      <c r="BQ276" s="295" t="s">
        <v>722</v>
      </c>
      <c r="BR276" s="295" t="s">
        <v>722</v>
      </c>
      <c r="BS276" s="295" t="s">
        <v>722</v>
      </c>
      <c r="BT276" s="295" t="s">
        <v>722</v>
      </c>
      <c r="BU276" s="295" t="s">
        <v>722</v>
      </c>
      <c r="BV276" s="295" t="s">
        <v>722</v>
      </c>
      <c r="BW276" s="295" t="s">
        <v>722</v>
      </c>
      <c r="BX276" s="295" t="s">
        <v>722</v>
      </c>
      <c r="BY276" s="295" t="s">
        <v>722</v>
      </c>
      <c r="BZ276" s="295" t="s">
        <v>722</v>
      </c>
      <c r="CA276" s="295" t="s">
        <v>722</v>
      </c>
      <c r="CB276" s="295" t="s">
        <v>722</v>
      </c>
      <c r="CC276" s="295" t="s">
        <v>722</v>
      </c>
      <c r="CD276" s="364"/>
    </row>
    <row r="277" spans="37:82">
      <c r="AK277" s="171" t="s">
        <v>715</v>
      </c>
      <c r="AL277" s="122"/>
      <c r="AM277" s="122"/>
      <c r="AN277" s="300">
        <f>AN204</f>
        <v>2.6651231066002534E-2</v>
      </c>
      <c r="AO277" s="300">
        <f t="shared" ref="AO277:BL277" si="1334">AO204</f>
        <v>3.7659730819599391E-2</v>
      </c>
      <c r="AP277" s="300">
        <f t="shared" si="1334"/>
        <v>4.1433788213758316E-2</v>
      </c>
      <c r="AQ277" s="299">
        <f t="shared" si="1334"/>
        <v>4.1022225148983571E-2</v>
      </c>
      <c r="AR277" s="299">
        <f t="shared" si="1334"/>
        <v>3.2974624821844323E-2</v>
      </c>
      <c r="AS277" s="300">
        <f t="shared" si="1334"/>
        <v>1.741105519772157E-2</v>
      </c>
      <c r="AT277" s="300">
        <f t="shared" si="1334"/>
        <v>1.0559160160651171E-2</v>
      </c>
      <c r="AU277" s="300">
        <f t="shared" si="1334"/>
        <v>1.0162187059377326E-2</v>
      </c>
      <c r="AV277" s="300">
        <f t="shared" si="1334"/>
        <v>1.7668932912550117E-2</v>
      </c>
      <c r="AW277" s="300">
        <f t="shared" si="1334"/>
        <v>2.5444356029305171E-2</v>
      </c>
      <c r="AX277" s="300">
        <f t="shared" si="1334"/>
        <v>2.4641313377188334E-2</v>
      </c>
      <c r="AY277" s="300">
        <f t="shared" si="1334"/>
        <v>2.1741447391596669E-2</v>
      </c>
      <c r="AZ277" s="300">
        <f t="shared" si="1334"/>
        <v>2.5437233887533495E-2</v>
      </c>
      <c r="BA277" s="300">
        <f t="shared" si="1334"/>
        <v>1.3861492515345297E-2</v>
      </c>
      <c r="BB277" s="300">
        <f t="shared" si="1334"/>
        <v>1.3694652802078267E-2</v>
      </c>
      <c r="BC277" s="301">
        <f t="shared" si="1334"/>
        <v>1.2383656557784395E-2</v>
      </c>
      <c r="BD277" s="301">
        <f t="shared" si="1334"/>
        <v>1.3646416148230811E-2</v>
      </c>
      <c r="BE277" s="301">
        <f t="shared" si="1334"/>
        <v>1.451037729467175E-2</v>
      </c>
      <c r="BF277" s="301">
        <f t="shared" si="1334"/>
        <v>1.6186984318659059E-2</v>
      </c>
      <c r="BG277" s="301">
        <f t="shared" si="1334"/>
        <v>2.056297127094453E-2</v>
      </c>
      <c r="BH277" s="301">
        <f t="shared" si="1334"/>
        <v>2.2436713595748392E-2</v>
      </c>
      <c r="BI277" s="302">
        <f t="shared" si="1334"/>
        <v>2.1004539684301715E-2</v>
      </c>
      <c r="BJ277" s="301">
        <f t="shared" si="1334"/>
        <v>2.4462787806639907E-2</v>
      </c>
      <c r="BK277" s="301">
        <f t="shared" si="1334"/>
        <v>5.0900385505608714E-2</v>
      </c>
      <c r="BL277" s="301">
        <f t="shared" si="1334"/>
        <v>6.2614622044458779E-2</v>
      </c>
      <c r="BM277" s="303">
        <f t="shared" ref="BM277:CC277" si="1335">BM204</f>
        <v>6.2614622044458779E-2</v>
      </c>
      <c r="BN277" s="303">
        <f t="shared" si="1335"/>
        <v>6.2614622044458779E-2</v>
      </c>
      <c r="BO277" s="303">
        <f t="shared" si="1335"/>
        <v>6.2614622044458779E-2</v>
      </c>
      <c r="BP277" s="303">
        <f t="shared" si="1335"/>
        <v>6.2614622044458779E-2</v>
      </c>
      <c r="BQ277" s="303">
        <f t="shared" si="1335"/>
        <v>6.2614622044458779E-2</v>
      </c>
      <c r="BR277" s="303">
        <f t="shared" si="1335"/>
        <v>6.2614622044458779E-2</v>
      </c>
      <c r="BS277" s="303">
        <f t="shared" si="1335"/>
        <v>6.2614622044458779E-2</v>
      </c>
      <c r="BT277" s="303">
        <f t="shared" si="1335"/>
        <v>6.2614622044458779E-2</v>
      </c>
      <c r="BU277" s="303">
        <f t="shared" si="1335"/>
        <v>6.2614622044458779E-2</v>
      </c>
      <c r="BV277" s="303">
        <f t="shared" si="1335"/>
        <v>6.2614622044458779E-2</v>
      </c>
      <c r="BW277" s="303">
        <f t="shared" si="1335"/>
        <v>6.2614622044458779E-2</v>
      </c>
      <c r="BX277" s="303">
        <f t="shared" si="1335"/>
        <v>6.2614622044458779E-2</v>
      </c>
      <c r="BY277" s="303">
        <f t="shared" si="1335"/>
        <v>6.2614622044458779E-2</v>
      </c>
      <c r="BZ277" s="303">
        <f t="shared" si="1335"/>
        <v>6.2614622044458779E-2</v>
      </c>
      <c r="CA277" s="303">
        <f t="shared" si="1335"/>
        <v>6.2614622044458779E-2</v>
      </c>
      <c r="CB277" s="303">
        <f t="shared" si="1335"/>
        <v>6.2614622044458779E-2</v>
      </c>
      <c r="CC277" s="303">
        <f t="shared" si="1335"/>
        <v>6.2614622044458779E-2</v>
      </c>
      <c r="CD277" s="364"/>
    </row>
    <row r="278" spans="37:82">
      <c r="AK278" s="171" t="s">
        <v>716</v>
      </c>
      <c r="AL278" s="122"/>
      <c r="AM278" s="122"/>
      <c r="AN278" s="309">
        <f t="shared" ref="AN278:BL278" si="1336">AN205</f>
        <v>5.4500009839908214E-2</v>
      </c>
      <c r="AO278" s="309">
        <f t="shared" si="1336"/>
        <v>4.7799991598603153E-2</v>
      </c>
      <c r="AP278" s="309">
        <f t="shared" si="1336"/>
        <v>4.6599997461220122E-2</v>
      </c>
      <c r="AQ278" s="308">
        <f t="shared" si="1336"/>
        <v>4.5000007490993976E-2</v>
      </c>
      <c r="AR278" s="308">
        <f t="shared" si="1336"/>
        <v>3.9300011835601056E-2</v>
      </c>
      <c r="AS278" s="309">
        <f t="shared" si="1336"/>
        <v>3.6156695917221038E-2</v>
      </c>
      <c r="AT278" s="309">
        <f t="shared" si="1336"/>
        <v>3.8235620751875921E-2</v>
      </c>
      <c r="AU278" s="309">
        <f t="shared" si="1336"/>
        <v>4.410003903757409E-2</v>
      </c>
      <c r="AV278" s="309">
        <f t="shared" si="1336"/>
        <v>4.2200028760331243E-2</v>
      </c>
      <c r="AW278" s="309">
        <f t="shared" si="1336"/>
        <v>3.8900033450578686E-2</v>
      </c>
      <c r="AX278" s="309">
        <f t="shared" si="1336"/>
        <v>3.1000007537453245E-2</v>
      </c>
      <c r="AY278" s="309">
        <f t="shared" si="1336"/>
        <v>2.7100009653499013E-2</v>
      </c>
      <c r="AZ278" s="309">
        <f t="shared" si="1336"/>
        <v>2.2300050192195053E-2</v>
      </c>
      <c r="BA278" s="309">
        <f t="shared" si="1336"/>
        <v>2.5299957325744638E-2</v>
      </c>
      <c r="BB278" s="309">
        <f t="shared" si="1336"/>
        <v>1.5399960174683036E-2</v>
      </c>
      <c r="BC278" s="310">
        <f t="shared" si="1336"/>
        <v>1.1100034333807018E-2</v>
      </c>
      <c r="BD278" s="310">
        <f t="shared" si="1336"/>
        <v>7.1000003200292205E-3</v>
      </c>
      <c r="BE278" s="310">
        <f t="shared" si="1336"/>
        <v>9.1000155016305317E-3</v>
      </c>
      <c r="BF278" s="310">
        <f t="shared" si="1336"/>
        <v>8.6000335029261521E-3</v>
      </c>
      <c r="BG278" s="310">
        <f t="shared" si="1336"/>
        <v>1.0400554570129117E-3</v>
      </c>
      <c r="BH278" s="310">
        <f t="shared" si="1336"/>
        <v>-2.1600186074329786E-3</v>
      </c>
      <c r="BI278" s="311">
        <f t="shared" si="1336"/>
        <v>8.7995469739587939E-4</v>
      </c>
      <c r="BJ278" s="310">
        <f t="shared" si="1336"/>
        <v>2.3329968858514682E-2</v>
      </c>
      <c r="BK278" s="310">
        <f t="shared" si="1336"/>
        <v>3.0590005328907655E-2</v>
      </c>
      <c r="BL278" s="310">
        <f t="shared" si="1336"/>
        <v>2.6869942060977925E-2</v>
      </c>
      <c r="BM278" s="312">
        <f t="shared" ref="BM278:CC278" si="1337">BM205</f>
        <v>2.6869942060977925E-2</v>
      </c>
      <c r="BN278" s="312">
        <f t="shared" si="1337"/>
        <v>2.6869942060977925E-2</v>
      </c>
      <c r="BO278" s="312">
        <f t="shared" si="1337"/>
        <v>2.6869942060977925E-2</v>
      </c>
      <c r="BP278" s="312">
        <f t="shared" si="1337"/>
        <v>2.6869942060977925E-2</v>
      </c>
      <c r="BQ278" s="312">
        <f t="shared" si="1337"/>
        <v>2.6869942060977925E-2</v>
      </c>
      <c r="BR278" s="312">
        <f t="shared" si="1337"/>
        <v>2.6869942060977925E-2</v>
      </c>
      <c r="BS278" s="312">
        <f t="shared" si="1337"/>
        <v>2.6869942060977925E-2</v>
      </c>
      <c r="BT278" s="312">
        <f t="shared" si="1337"/>
        <v>2.6869942060977925E-2</v>
      </c>
      <c r="BU278" s="312">
        <f t="shared" si="1337"/>
        <v>2.6869942060977925E-2</v>
      </c>
      <c r="BV278" s="312">
        <f t="shared" si="1337"/>
        <v>2.6869942060977925E-2</v>
      </c>
      <c r="BW278" s="312">
        <f t="shared" si="1337"/>
        <v>2.6869942060977925E-2</v>
      </c>
      <c r="BX278" s="312">
        <f t="shared" si="1337"/>
        <v>2.6869942060977925E-2</v>
      </c>
      <c r="BY278" s="312">
        <f t="shared" si="1337"/>
        <v>2.6869942060977925E-2</v>
      </c>
      <c r="BZ278" s="312">
        <f t="shared" si="1337"/>
        <v>2.6869942060977925E-2</v>
      </c>
      <c r="CA278" s="312">
        <f t="shared" si="1337"/>
        <v>2.6869942060977925E-2</v>
      </c>
      <c r="CB278" s="312">
        <f t="shared" si="1337"/>
        <v>2.6869942060977925E-2</v>
      </c>
      <c r="CC278" s="312">
        <f t="shared" si="1337"/>
        <v>2.6869942060977925E-2</v>
      </c>
      <c r="CD278" s="364"/>
    </row>
    <row r="279" spans="37:82">
      <c r="AK279" s="171" t="s">
        <v>717</v>
      </c>
      <c r="AL279" s="122"/>
      <c r="AM279" s="122"/>
      <c r="AN279" s="309">
        <f t="shared" ref="AN279:BL279" si="1338">AN206</f>
        <v>0.36899999999999999</v>
      </c>
      <c r="AO279" s="309">
        <f t="shared" si="1338"/>
        <v>0.36899999999999999</v>
      </c>
      <c r="AP279" s="309">
        <f t="shared" si="1338"/>
        <v>0.36899999999999999</v>
      </c>
      <c r="AQ279" s="308">
        <f t="shared" si="1338"/>
        <v>0.36899999999999999</v>
      </c>
      <c r="AR279" s="308">
        <f t="shared" si="1338"/>
        <v>0.36899999999999999</v>
      </c>
      <c r="AS279" s="309">
        <f t="shared" si="1338"/>
        <v>0.36899999999999999</v>
      </c>
      <c r="AT279" s="309">
        <f t="shared" si="1338"/>
        <v>0.26300000000000001</v>
      </c>
      <c r="AU279" s="309">
        <f t="shared" si="1338"/>
        <v>0.26300000000000001</v>
      </c>
      <c r="AV279" s="309">
        <f t="shared" si="1338"/>
        <v>0.26300000000000001</v>
      </c>
      <c r="AW279" s="309">
        <f t="shared" si="1338"/>
        <v>0.26300000000000001</v>
      </c>
      <c r="AX279" s="309">
        <f t="shared" si="1338"/>
        <v>0.26300000000000001</v>
      </c>
      <c r="AY279" s="309">
        <f t="shared" si="1338"/>
        <v>0.26300000000000001</v>
      </c>
      <c r="AZ279" s="309">
        <f t="shared" si="1338"/>
        <v>0.26300000000000001</v>
      </c>
      <c r="BA279" s="309">
        <f t="shared" si="1338"/>
        <v>0.26300000000000001</v>
      </c>
      <c r="BB279" s="309">
        <f t="shared" si="1338"/>
        <v>0.26300000000000001</v>
      </c>
      <c r="BC279" s="310">
        <f t="shared" si="1338"/>
        <v>0.26300000000000001</v>
      </c>
      <c r="BD279" s="310">
        <f t="shared" si="1338"/>
        <v>0.26300000000000001</v>
      </c>
      <c r="BE279" s="310">
        <f t="shared" si="1338"/>
        <v>0.26300000000000001</v>
      </c>
      <c r="BF279" s="310">
        <f t="shared" si="1338"/>
        <v>0.26300000000000001</v>
      </c>
      <c r="BG279" s="310">
        <f t="shared" si="1338"/>
        <v>0.26300000000000001</v>
      </c>
      <c r="BH279" s="310">
        <f t="shared" si="1338"/>
        <v>0.26300000000000001</v>
      </c>
      <c r="BI279" s="311">
        <f t="shared" si="1338"/>
        <v>0.26300000000000001</v>
      </c>
      <c r="BJ279" s="310">
        <f t="shared" si="1338"/>
        <v>0.26300000000000001</v>
      </c>
      <c r="BK279" s="310">
        <f t="shared" si="1338"/>
        <v>0.26300000000000001</v>
      </c>
      <c r="BL279" s="310">
        <f t="shared" si="1338"/>
        <v>0.26300000000000001</v>
      </c>
      <c r="BM279" s="312">
        <f t="shared" ref="BM279:CC279" si="1339">BM206</f>
        <v>0.26300000000000001</v>
      </c>
      <c r="BN279" s="312">
        <f t="shared" si="1339"/>
        <v>0.26300000000000001</v>
      </c>
      <c r="BO279" s="312">
        <f t="shared" si="1339"/>
        <v>0.26300000000000001</v>
      </c>
      <c r="BP279" s="312">
        <f t="shared" si="1339"/>
        <v>0.26300000000000001</v>
      </c>
      <c r="BQ279" s="312">
        <f t="shared" si="1339"/>
        <v>0.26300000000000001</v>
      </c>
      <c r="BR279" s="312">
        <f t="shared" si="1339"/>
        <v>0.26300000000000001</v>
      </c>
      <c r="BS279" s="312">
        <f t="shared" si="1339"/>
        <v>0.26300000000000001</v>
      </c>
      <c r="BT279" s="312">
        <f t="shared" si="1339"/>
        <v>0.26300000000000001</v>
      </c>
      <c r="BU279" s="312">
        <f t="shared" si="1339"/>
        <v>0.26300000000000001</v>
      </c>
      <c r="BV279" s="312">
        <f t="shared" si="1339"/>
        <v>0.26300000000000001</v>
      </c>
      <c r="BW279" s="312">
        <f t="shared" si="1339"/>
        <v>0.26300000000000001</v>
      </c>
      <c r="BX279" s="312">
        <f t="shared" si="1339"/>
        <v>0.26300000000000001</v>
      </c>
      <c r="BY279" s="312">
        <f t="shared" si="1339"/>
        <v>0.26300000000000001</v>
      </c>
      <c r="BZ279" s="312">
        <f t="shared" si="1339"/>
        <v>0.26300000000000001</v>
      </c>
      <c r="CA279" s="312">
        <f t="shared" si="1339"/>
        <v>0.26300000000000001</v>
      </c>
      <c r="CB279" s="312">
        <f t="shared" si="1339"/>
        <v>0.26300000000000001</v>
      </c>
      <c r="CC279" s="312">
        <f t="shared" si="1339"/>
        <v>0.26300000000000001</v>
      </c>
      <c r="CD279" s="364"/>
    </row>
    <row r="280" spans="37:82" ht="15.6">
      <c r="AK280" s="171" t="s">
        <v>718</v>
      </c>
      <c r="AL280" s="122"/>
      <c r="AM280" s="122"/>
      <c r="AN280" s="309">
        <f t="shared" ref="AN280:BL280" si="1340">AN207</f>
        <v>0</v>
      </c>
      <c r="AO280" s="309">
        <f t="shared" si="1340"/>
        <v>0</v>
      </c>
      <c r="AP280" s="309">
        <f t="shared" si="1340"/>
        <v>0</v>
      </c>
      <c r="AQ280" s="308">
        <f t="shared" si="1340"/>
        <v>0</v>
      </c>
      <c r="AR280" s="308">
        <f t="shared" si="1340"/>
        <v>0</v>
      </c>
      <c r="AS280" s="309">
        <f t="shared" si="1340"/>
        <v>0</v>
      </c>
      <c r="AT280" s="309">
        <f t="shared" si="1340"/>
        <v>0</v>
      </c>
      <c r="AU280" s="309">
        <f t="shared" si="1340"/>
        <v>0</v>
      </c>
      <c r="AV280" s="309">
        <f t="shared" si="1340"/>
        <v>0</v>
      </c>
      <c r="AW280" s="309">
        <f t="shared" si="1340"/>
        <v>0</v>
      </c>
      <c r="AX280" s="309">
        <f t="shared" si="1340"/>
        <v>0</v>
      </c>
      <c r="AY280" s="309">
        <f t="shared" si="1340"/>
        <v>0</v>
      </c>
      <c r="AZ280" s="309">
        <f t="shared" si="1340"/>
        <v>0</v>
      </c>
      <c r="BA280" s="309">
        <f t="shared" si="1340"/>
        <v>0</v>
      </c>
      <c r="BB280" s="309">
        <f t="shared" si="1340"/>
        <v>0</v>
      </c>
      <c r="BC280" s="310">
        <f t="shared" si="1340"/>
        <v>0</v>
      </c>
      <c r="BD280" s="310">
        <f t="shared" si="1340"/>
        <v>0</v>
      </c>
      <c r="BE280" s="310">
        <f t="shared" si="1340"/>
        <v>0</v>
      </c>
      <c r="BF280" s="310">
        <f t="shared" si="1340"/>
        <v>0</v>
      </c>
      <c r="BG280" s="310">
        <f t="shared" si="1340"/>
        <v>0</v>
      </c>
      <c r="BH280" s="310">
        <f t="shared" si="1340"/>
        <v>0</v>
      </c>
      <c r="BI280" s="311">
        <f t="shared" si="1340"/>
        <v>0</v>
      </c>
      <c r="BJ280" s="310">
        <f t="shared" si="1340"/>
        <v>0</v>
      </c>
      <c r="BK280" s="310">
        <f t="shared" si="1340"/>
        <v>0</v>
      </c>
      <c r="BL280" s="310">
        <f t="shared" si="1340"/>
        <v>0</v>
      </c>
      <c r="BM280" s="312">
        <f t="shared" ref="BM280:CC280" si="1341">BM207</f>
        <v>0</v>
      </c>
      <c r="BN280" s="312">
        <f t="shared" si="1341"/>
        <v>0</v>
      </c>
      <c r="BO280" s="312">
        <f t="shared" si="1341"/>
        <v>0</v>
      </c>
      <c r="BP280" s="312">
        <f t="shared" si="1341"/>
        <v>0</v>
      </c>
      <c r="BQ280" s="312">
        <f t="shared" si="1341"/>
        <v>0</v>
      </c>
      <c r="BR280" s="312">
        <f t="shared" si="1341"/>
        <v>0</v>
      </c>
      <c r="BS280" s="312">
        <f t="shared" si="1341"/>
        <v>0</v>
      </c>
      <c r="BT280" s="312">
        <f t="shared" si="1341"/>
        <v>0</v>
      </c>
      <c r="BU280" s="312">
        <f t="shared" si="1341"/>
        <v>0</v>
      </c>
      <c r="BV280" s="312">
        <f t="shared" si="1341"/>
        <v>0</v>
      </c>
      <c r="BW280" s="312">
        <f t="shared" si="1341"/>
        <v>0</v>
      </c>
      <c r="BX280" s="312">
        <f t="shared" si="1341"/>
        <v>0</v>
      </c>
      <c r="BY280" s="312">
        <f t="shared" si="1341"/>
        <v>0</v>
      </c>
      <c r="BZ280" s="312">
        <f t="shared" si="1341"/>
        <v>0</v>
      </c>
      <c r="CA280" s="312">
        <f t="shared" si="1341"/>
        <v>0</v>
      </c>
      <c r="CB280" s="312">
        <f t="shared" si="1341"/>
        <v>0</v>
      </c>
      <c r="CC280" s="312">
        <f t="shared" si="1341"/>
        <v>0</v>
      </c>
      <c r="CD280" s="364"/>
    </row>
    <row r="281" spans="37:82">
      <c r="AK281" s="171" t="s">
        <v>719</v>
      </c>
      <c r="AL281" s="122"/>
      <c r="AM281" s="122"/>
      <c r="AN281" s="309">
        <f t="shared" ref="AN281:AT281" si="1342">AN208</f>
        <v>0.21</v>
      </c>
      <c r="AO281" s="309">
        <f t="shared" si="1342"/>
        <v>0.21</v>
      </c>
      <c r="AP281" s="309">
        <f t="shared" si="1342"/>
        <v>0.21</v>
      </c>
      <c r="AQ281" s="308">
        <f t="shared" si="1342"/>
        <v>0.21</v>
      </c>
      <c r="AR281" s="308">
        <f t="shared" si="1342"/>
        <v>0.21</v>
      </c>
      <c r="AS281" s="309">
        <f t="shared" si="1342"/>
        <v>0.21</v>
      </c>
      <c r="AT281" s="309">
        <f t="shared" si="1342"/>
        <v>0.17</v>
      </c>
      <c r="AU281" s="309">
        <f>AU263</f>
        <v>0.22</v>
      </c>
      <c r="AV281" s="309">
        <f t="shared" ref="AV281:BL281" si="1343">AU281</f>
        <v>0.22</v>
      </c>
      <c r="AW281" s="309">
        <f t="shared" si="1343"/>
        <v>0.22</v>
      </c>
      <c r="AX281" s="309">
        <f t="shared" si="1343"/>
        <v>0.22</v>
      </c>
      <c r="AY281" s="309">
        <f t="shared" si="1343"/>
        <v>0.22</v>
      </c>
      <c r="AZ281" s="309">
        <f t="shared" si="1343"/>
        <v>0.22</v>
      </c>
      <c r="BA281" s="309">
        <f t="shared" si="1343"/>
        <v>0.22</v>
      </c>
      <c r="BB281" s="309">
        <f t="shared" si="1343"/>
        <v>0.22</v>
      </c>
      <c r="BC281" s="310">
        <f t="shared" si="1343"/>
        <v>0.22</v>
      </c>
      <c r="BD281" s="310">
        <f t="shared" si="1343"/>
        <v>0.22</v>
      </c>
      <c r="BE281" s="310">
        <f t="shared" si="1343"/>
        <v>0.22</v>
      </c>
      <c r="BF281" s="310">
        <f t="shared" si="1343"/>
        <v>0.22</v>
      </c>
      <c r="BG281" s="310">
        <f t="shared" si="1343"/>
        <v>0.22</v>
      </c>
      <c r="BH281" s="310">
        <f t="shared" si="1343"/>
        <v>0.22</v>
      </c>
      <c r="BI281" s="311">
        <f t="shared" si="1343"/>
        <v>0.22</v>
      </c>
      <c r="BJ281" s="310">
        <f t="shared" si="1343"/>
        <v>0.22</v>
      </c>
      <c r="BK281" s="310">
        <f t="shared" si="1343"/>
        <v>0.22</v>
      </c>
      <c r="BL281" s="310">
        <f t="shared" si="1343"/>
        <v>0.22</v>
      </c>
      <c r="BM281" s="312">
        <f t="shared" ref="BM281" si="1344">BL281</f>
        <v>0.22</v>
      </c>
      <c r="BN281" s="312">
        <f t="shared" ref="BN281" si="1345">BM281</f>
        <v>0.22</v>
      </c>
      <c r="BO281" s="312">
        <f t="shared" ref="BO281" si="1346">BN281</f>
        <v>0.22</v>
      </c>
      <c r="BP281" s="312">
        <f t="shared" ref="BP281" si="1347">BO281</f>
        <v>0.22</v>
      </c>
      <c r="BQ281" s="312">
        <f t="shared" ref="BQ281" si="1348">BP281</f>
        <v>0.22</v>
      </c>
      <c r="BR281" s="312">
        <f t="shared" ref="BR281" si="1349">BQ281</f>
        <v>0.22</v>
      </c>
      <c r="BS281" s="312">
        <f t="shared" ref="BS281" si="1350">BR281</f>
        <v>0.22</v>
      </c>
      <c r="BT281" s="312">
        <f t="shared" ref="BT281" si="1351">BS281</f>
        <v>0.22</v>
      </c>
      <c r="BU281" s="312">
        <f t="shared" ref="BU281" si="1352">BT281</f>
        <v>0.22</v>
      </c>
      <c r="BV281" s="312">
        <f t="shared" ref="BV281" si="1353">BU281</f>
        <v>0.22</v>
      </c>
      <c r="BW281" s="312">
        <f t="shared" ref="BW281" si="1354">BV281</f>
        <v>0.22</v>
      </c>
      <c r="BX281" s="312">
        <f t="shared" ref="BX281" si="1355">BW281</f>
        <v>0.22</v>
      </c>
      <c r="BY281" s="312">
        <f t="shared" ref="BY281" si="1356">BX281</f>
        <v>0.22</v>
      </c>
      <c r="BZ281" s="312">
        <f t="shared" ref="BZ281" si="1357">BY281</f>
        <v>0.22</v>
      </c>
      <c r="CA281" s="312">
        <f t="shared" ref="CA281" si="1358">BZ281</f>
        <v>0.22</v>
      </c>
      <c r="CB281" s="312">
        <f t="shared" ref="CB281" si="1359">CA281</f>
        <v>0.22</v>
      </c>
      <c r="CC281" s="312">
        <f t="shared" ref="CC281" si="1360">CB281</f>
        <v>0.22</v>
      </c>
      <c r="CD281" s="364"/>
    </row>
    <row r="282" spans="37:82">
      <c r="AK282" s="171" t="s">
        <v>720</v>
      </c>
      <c r="AL282" s="122"/>
      <c r="AM282" s="122"/>
      <c r="AN282" s="319">
        <f t="shared" ref="AN282:BL282" si="1361">AN209</f>
        <v>0.02</v>
      </c>
      <c r="AO282" s="319">
        <f t="shared" si="1361"/>
        <v>0.02</v>
      </c>
      <c r="AP282" s="319">
        <f t="shared" si="1361"/>
        <v>0.02</v>
      </c>
      <c r="AQ282" s="318">
        <f t="shared" si="1361"/>
        <v>0.02</v>
      </c>
      <c r="AR282" s="318">
        <f t="shared" si="1361"/>
        <v>0.02</v>
      </c>
      <c r="AS282" s="319">
        <f t="shared" si="1361"/>
        <v>0.02</v>
      </c>
      <c r="AT282" s="319">
        <f t="shared" si="1361"/>
        <v>0.02</v>
      </c>
      <c r="AU282" s="319">
        <f t="shared" si="1361"/>
        <v>0.02</v>
      </c>
      <c r="AV282" s="319">
        <f t="shared" si="1361"/>
        <v>0.02</v>
      </c>
      <c r="AW282" s="319">
        <f t="shared" si="1361"/>
        <v>0.02</v>
      </c>
      <c r="AX282" s="319">
        <f t="shared" si="1361"/>
        <v>0.02</v>
      </c>
      <c r="AY282" s="319">
        <f t="shared" si="1361"/>
        <v>0.02</v>
      </c>
      <c r="AZ282" s="319">
        <f t="shared" si="1361"/>
        <v>0.02</v>
      </c>
      <c r="BA282" s="319">
        <f t="shared" si="1361"/>
        <v>0.02</v>
      </c>
      <c r="BB282" s="319">
        <f t="shared" si="1361"/>
        <v>0.02</v>
      </c>
      <c r="BC282" s="320">
        <f t="shared" si="1361"/>
        <v>0.02</v>
      </c>
      <c r="BD282" s="320">
        <f t="shared" si="1361"/>
        <v>0.02</v>
      </c>
      <c r="BE282" s="320">
        <f t="shared" si="1361"/>
        <v>0.02</v>
      </c>
      <c r="BF282" s="320">
        <f t="shared" si="1361"/>
        <v>0.02</v>
      </c>
      <c r="BG282" s="320">
        <f t="shared" si="1361"/>
        <v>0.02</v>
      </c>
      <c r="BH282" s="320">
        <f t="shared" si="1361"/>
        <v>0.02</v>
      </c>
      <c r="BI282" s="321">
        <f t="shared" si="1361"/>
        <v>0.02</v>
      </c>
      <c r="BJ282" s="320">
        <f t="shared" si="1361"/>
        <v>0.02</v>
      </c>
      <c r="BK282" s="320">
        <f t="shared" si="1361"/>
        <v>0.02</v>
      </c>
      <c r="BL282" s="320">
        <f t="shared" si="1361"/>
        <v>0.02</v>
      </c>
      <c r="BM282" s="322">
        <f t="shared" ref="BM282:CC282" si="1362">BM209</f>
        <v>0.02</v>
      </c>
      <c r="BN282" s="322">
        <f t="shared" si="1362"/>
        <v>0.02</v>
      </c>
      <c r="BO282" s="322">
        <f t="shared" si="1362"/>
        <v>0.02</v>
      </c>
      <c r="BP282" s="322">
        <f t="shared" si="1362"/>
        <v>0.02</v>
      </c>
      <c r="BQ282" s="322">
        <f t="shared" si="1362"/>
        <v>0.02</v>
      </c>
      <c r="BR282" s="322">
        <f t="shared" si="1362"/>
        <v>0.02</v>
      </c>
      <c r="BS282" s="322">
        <f t="shared" si="1362"/>
        <v>0.02</v>
      </c>
      <c r="BT282" s="322">
        <f t="shared" si="1362"/>
        <v>0.02</v>
      </c>
      <c r="BU282" s="322">
        <f t="shared" si="1362"/>
        <v>0.02</v>
      </c>
      <c r="BV282" s="322">
        <f t="shared" si="1362"/>
        <v>0.02</v>
      </c>
      <c r="BW282" s="322">
        <f t="shared" si="1362"/>
        <v>0.02</v>
      </c>
      <c r="BX282" s="322">
        <f t="shared" si="1362"/>
        <v>0.02</v>
      </c>
      <c r="BY282" s="322">
        <f t="shared" si="1362"/>
        <v>0.02</v>
      </c>
      <c r="BZ282" s="322">
        <f t="shared" si="1362"/>
        <v>0.02</v>
      </c>
      <c r="CA282" s="322">
        <f t="shared" si="1362"/>
        <v>0.02</v>
      </c>
      <c r="CB282" s="322">
        <f t="shared" si="1362"/>
        <v>0.02</v>
      </c>
      <c r="CC282" s="322">
        <f t="shared" si="1362"/>
        <v>0.02</v>
      </c>
      <c r="CD282" s="364"/>
    </row>
    <row r="283" spans="37:82">
      <c r="AK283" s="171"/>
      <c r="AL283" s="122"/>
      <c r="AM283" s="122"/>
      <c r="AN283" s="376"/>
      <c r="AO283" s="293"/>
      <c r="AP283" s="377"/>
      <c r="AQ283" s="377"/>
      <c r="AR283" s="424"/>
      <c r="AS283" s="361"/>
      <c r="AT283" s="361"/>
      <c r="AU283" s="361"/>
      <c r="AV283" s="361"/>
      <c r="AW283" s="361"/>
      <c r="AX283" s="361"/>
      <c r="AY283" s="361"/>
      <c r="AZ283" s="361"/>
      <c r="BA283" s="361"/>
      <c r="BB283" s="361"/>
      <c r="BC283" s="378"/>
      <c r="BD283" s="378"/>
      <c r="BE283" s="378"/>
      <c r="BF283" s="378"/>
      <c r="BG283" s="378"/>
      <c r="BH283" s="378"/>
      <c r="BI283" s="379"/>
      <c r="BJ283" s="378"/>
      <c r="BK283" s="378"/>
      <c r="BL283" s="378"/>
      <c r="BM283" s="380"/>
      <c r="BN283" s="380"/>
      <c r="BO283" s="380"/>
      <c r="BP283" s="380"/>
      <c r="BQ283" s="380"/>
      <c r="BR283" s="380"/>
      <c r="BS283" s="380"/>
      <c r="BT283" s="380"/>
      <c r="BU283" s="380"/>
      <c r="BV283" s="380"/>
      <c r="BW283" s="380"/>
      <c r="BX283" s="380"/>
      <c r="BY283" s="380"/>
      <c r="BZ283" s="380"/>
      <c r="CA283" s="380"/>
      <c r="CB283" s="380"/>
      <c r="CC283" s="380"/>
      <c r="CD283" s="364"/>
    </row>
    <row r="284" spans="37:82">
      <c r="AK284" s="363"/>
      <c r="AL284" s="122"/>
      <c r="AM284" s="122"/>
      <c r="AN284" s="122">
        <v>2001</v>
      </c>
      <c r="AO284" s="329">
        <f t="shared" ref="AO284:BL284" si="1363">AN284+1</f>
        <v>2002</v>
      </c>
      <c r="AP284" s="148">
        <f t="shared" si="1363"/>
        <v>2003</v>
      </c>
      <c r="AQ284" s="148">
        <f t="shared" si="1363"/>
        <v>2004</v>
      </c>
      <c r="AR284" s="148">
        <f t="shared" si="1363"/>
        <v>2005</v>
      </c>
      <c r="AS284" s="3">
        <f t="shared" si="1363"/>
        <v>2006</v>
      </c>
      <c r="AT284" s="3">
        <f t="shared" si="1363"/>
        <v>2007</v>
      </c>
      <c r="AU284" s="3">
        <f t="shared" si="1363"/>
        <v>2008</v>
      </c>
      <c r="AV284" s="3">
        <f t="shared" si="1363"/>
        <v>2009</v>
      </c>
      <c r="AW284" s="3">
        <f t="shared" si="1363"/>
        <v>2010</v>
      </c>
      <c r="AX284" s="3">
        <f t="shared" si="1363"/>
        <v>2011</v>
      </c>
      <c r="AY284" s="3">
        <f t="shared" si="1363"/>
        <v>2012</v>
      </c>
      <c r="AZ284" s="3">
        <f t="shared" si="1363"/>
        <v>2013</v>
      </c>
      <c r="BA284" s="3">
        <f t="shared" si="1363"/>
        <v>2014</v>
      </c>
      <c r="BB284" s="3">
        <f t="shared" si="1363"/>
        <v>2015</v>
      </c>
      <c r="BC284" s="121">
        <f t="shared" si="1363"/>
        <v>2016</v>
      </c>
      <c r="BD284" s="121">
        <f t="shared" si="1363"/>
        <v>2017</v>
      </c>
      <c r="BE284" s="121">
        <f t="shared" si="1363"/>
        <v>2018</v>
      </c>
      <c r="BF284" s="121">
        <f t="shared" si="1363"/>
        <v>2019</v>
      </c>
      <c r="BG284" s="121">
        <f t="shared" si="1363"/>
        <v>2020</v>
      </c>
      <c r="BH284" s="121">
        <f t="shared" si="1363"/>
        <v>2021</v>
      </c>
      <c r="BI284" s="294">
        <f t="shared" si="1363"/>
        <v>2022</v>
      </c>
      <c r="BJ284" s="121">
        <f t="shared" si="1363"/>
        <v>2023</v>
      </c>
      <c r="BK284" s="121">
        <f t="shared" si="1363"/>
        <v>2024</v>
      </c>
      <c r="BL284" s="121">
        <f t="shared" si="1363"/>
        <v>2025</v>
      </c>
      <c r="BM284" s="295">
        <f t="shared" ref="BM284" si="1364">BL284+1</f>
        <v>2026</v>
      </c>
      <c r="BN284" s="295">
        <f t="shared" ref="BN284" si="1365">BM284+1</f>
        <v>2027</v>
      </c>
      <c r="BO284" s="295">
        <f t="shared" ref="BO284" si="1366">BN284+1</f>
        <v>2028</v>
      </c>
      <c r="BP284" s="295">
        <f t="shared" ref="BP284" si="1367">BO284+1</f>
        <v>2029</v>
      </c>
      <c r="BQ284" s="295">
        <f t="shared" ref="BQ284" si="1368">BP284+1</f>
        <v>2030</v>
      </c>
      <c r="BR284" s="295">
        <f t="shared" ref="BR284" si="1369">BQ284+1</f>
        <v>2031</v>
      </c>
      <c r="BS284" s="295">
        <f t="shared" ref="BS284" si="1370">BR284+1</f>
        <v>2032</v>
      </c>
      <c r="BT284" s="295">
        <f t="shared" ref="BT284" si="1371">BS284+1</f>
        <v>2033</v>
      </c>
      <c r="BU284" s="295">
        <f t="shared" ref="BU284" si="1372">BT284+1</f>
        <v>2034</v>
      </c>
      <c r="BV284" s="295">
        <f t="shared" ref="BV284" si="1373">BU284+1</f>
        <v>2035</v>
      </c>
      <c r="BW284" s="295">
        <f t="shared" ref="BW284" si="1374">BV284+1</f>
        <v>2036</v>
      </c>
      <c r="BX284" s="295">
        <f t="shared" ref="BX284" si="1375">BW284+1</f>
        <v>2037</v>
      </c>
      <c r="BY284" s="295">
        <f t="shared" ref="BY284" si="1376">BX284+1</f>
        <v>2038</v>
      </c>
      <c r="BZ284" s="295">
        <f t="shared" ref="BZ284" si="1377">BY284+1</f>
        <v>2039</v>
      </c>
      <c r="CA284" s="295">
        <f t="shared" ref="CA284" si="1378">BZ284+1</f>
        <v>2040</v>
      </c>
      <c r="CB284" s="295">
        <f t="shared" ref="CB284" si="1379">CA284+1</f>
        <v>2041</v>
      </c>
      <c r="CC284" s="295">
        <f t="shared" ref="CC284" si="1380">CB284+1</f>
        <v>2042</v>
      </c>
      <c r="CD284" s="178"/>
    </row>
    <row r="285" spans="37:82">
      <c r="AK285" s="171"/>
      <c r="AL285" s="122"/>
      <c r="AM285" s="122"/>
      <c r="AN285" s="122" t="s">
        <v>289</v>
      </c>
      <c r="AO285" s="293" t="str">
        <f t="shared" ref="AO285:BL285" si="1381">AN285</f>
        <v>WGA</v>
      </c>
      <c r="AP285" s="293" t="str">
        <f t="shared" si="1381"/>
        <v>WGA</v>
      </c>
      <c r="AQ285" s="293" t="str">
        <f t="shared" si="1381"/>
        <v>WGA</v>
      </c>
      <c r="AR285" s="293" t="str">
        <f t="shared" si="1381"/>
        <v>WGA</v>
      </c>
      <c r="AS285" s="444" t="str">
        <f t="shared" si="1381"/>
        <v>WGA</v>
      </c>
      <c r="AT285" s="444" t="str">
        <f t="shared" si="1381"/>
        <v>WGA</v>
      </c>
      <c r="AU285" s="444" t="str">
        <f t="shared" si="1381"/>
        <v>WGA</v>
      </c>
      <c r="AV285" s="444" t="str">
        <f t="shared" si="1381"/>
        <v>WGA</v>
      </c>
      <c r="AW285" s="444" t="str">
        <f t="shared" si="1381"/>
        <v>WGA</v>
      </c>
      <c r="AX285" s="444" t="str">
        <f t="shared" si="1381"/>
        <v>WGA</v>
      </c>
      <c r="AY285" s="444" t="str">
        <f t="shared" si="1381"/>
        <v>WGA</v>
      </c>
      <c r="AZ285" s="444" t="str">
        <f t="shared" si="1381"/>
        <v>WGA</v>
      </c>
      <c r="BA285" s="444" t="str">
        <f t="shared" si="1381"/>
        <v>WGA</v>
      </c>
      <c r="BB285" s="444" t="str">
        <f t="shared" si="1381"/>
        <v>WGA</v>
      </c>
      <c r="BC285" s="445" t="str">
        <f t="shared" si="1381"/>
        <v>WGA</v>
      </c>
      <c r="BD285" s="445" t="str">
        <f t="shared" si="1381"/>
        <v>WGA</v>
      </c>
      <c r="BE285" s="445" t="str">
        <f t="shared" si="1381"/>
        <v>WGA</v>
      </c>
      <c r="BF285" s="445" t="str">
        <f t="shared" si="1381"/>
        <v>WGA</v>
      </c>
      <c r="BG285" s="445" t="str">
        <f t="shared" si="1381"/>
        <v>WGA</v>
      </c>
      <c r="BH285" s="445" t="str">
        <f t="shared" si="1381"/>
        <v>WGA</v>
      </c>
      <c r="BI285" s="446" t="str">
        <f t="shared" si="1381"/>
        <v>WGA</v>
      </c>
      <c r="BJ285" s="445" t="str">
        <f t="shared" si="1381"/>
        <v>WGA</v>
      </c>
      <c r="BK285" s="445" t="str">
        <f t="shared" si="1381"/>
        <v>WGA</v>
      </c>
      <c r="BL285" s="445" t="str">
        <f t="shared" si="1381"/>
        <v>WGA</v>
      </c>
      <c r="BM285" s="447" t="str">
        <f t="shared" ref="BM285" si="1382">BL285</f>
        <v>WGA</v>
      </c>
      <c r="BN285" s="447" t="str">
        <f t="shared" ref="BN285" si="1383">BM285</f>
        <v>WGA</v>
      </c>
      <c r="BO285" s="447" t="str">
        <f t="shared" ref="BO285" si="1384">BN285</f>
        <v>WGA</v>
      </c>
      <c r="BP285" s="447" t="str">
        <f t="shared" ref="BP285" si="1385">BO285</f>
        <v>WGA</v>
      </c>
      <c r="BQ285" s="447" t="str">
        <f t="shared" ref="BQ285" si="1386">BP285</f>
        <v>WGA</v>
      </c>
      <c r="BR285" s="447" t="str">
        <f t="shared" ref="BR285" si="1387">BQ285</f>
        <v>WGA</v>
      </c>
      <c r="BS285" s="447" t="str">
        <f t="shared" ref="BS285" si="1388">BR285</f>
        <v>WGA</v>
      </c>
      <c r="BT285" s="447" t="str">
        <f t="shared" ref="BT285" si="1389">BS285</f>
        <v>WGA</v>
      </c>
      <c r="BU285" s="447" t="str">
        <f t="shared" ref="BU285" si="1390">BT285</f>
        <v>WGA</v>
      </c>
      <c r="BV285" s="447" t="str">
        <f t="shared" ref="BV285" si="1391">BU285</f>
        <v>WGA</v>
      </c>
      <c r="BW285" s="447" t="str">
        <f t="shared" ref="BW285" si="1392">BV285</f>
        <v>WGA</v>
      </c>
      <c r="BX285" s="447" t="str">
        <f t="shared" ref="BX285" si="1393">BW285</f>
        <v>WGA</v>
      </c>
      <c r="BY285" s="447" t="str">
        <f t="shared" ref="BY285" si="1394">BX285</f>
        <v>WGA</v>
      </c>
      <c r="BZ285" s="447" t="str">
        <f t="shared" ref="BZ285" si="1395">BY285</f>
        <v>WGA</v>
      </c>
      <c r="CA285" s="447" t="str">
        <f t="shared" ref="CA285" si="1396">BZ285</f>
        <v>WGA</v>
      </c>
      <c r="CB285" s="447" t="str">
        <f t="shared" ref="CB285" si="1397">CA285</f>
        <v>WGA</v>
      </c>
      <c r="CC285" s="447" t="str">
        <f t="shared" ref="CC285" si="1398">CB285</f>
        <v>WGA</v>
      </c>
      <c r="CD285" s="178"/>
    </row>
    <row r="286" spans="37:82">
      <c r="AK286" s="171" t="s">
        <v>715</v>
      </c>
      <c r="AL286" s="122"/>
      <c r="AM286" s="359"/>
      <c r="AN286" s="300">
        <f t="shared" ref="AN286:BL286" si="1399">AN213</f>
        <v>2.6651231066002534E-2</v>
      </c>
      <c r="AO286" s="299">
        <f t="shared" si="1399"/>
        <v>3.7659730819599391E-2</v>
      </c>
      <c r="AP286" s="299">
        <f t="shared" si="1399"/>
        <v>4.1433788213758316E-2</v>
      </c>
      <c r="AQ286" s="299">
        <f t="shared" si="1399"/>
        <v>4.1022225148983571E-2</v>
      </c>
      <c r="AR286" s="299">
        <f t="shared" si="1399"/>
        <v>3.2974624821844323E-2</v>
      </c>
      <c r="AS286" s="300">
        <f t="shared" si="1399"/>
        <v>1.741105519772157E-2</v>
      </c>
      <c r="AT286" s="300">
        <f t="shared" si="1399"/>
        <v>1.0559160160651171E-2</v>
      </c>
      <c r="AU286" s="300">
        <f t="shared" si="1399"/>
        <v>1.0162187059377326E-2</v>
      </c>
      <c r="AV286" s="300">
        <f t="shared" si="1399"/>
        <v>1.7668932912550117E-2</v>
      </c>
      <c r="AW286" s="300">
        <f t="shared" si="1399"/>
        <v>2.5444356029305171E-2</v>
      </c>
      <c r="AX286" s="300">
        <f t="shared" si="1399"/>
        <v>2.4641313377188334E-2</v>
      </c>
      <c r="AY286" s="300">
        <f t="shared" si="1399"/>
        <v>2.1741447391596669E-2</v>
      </c>
      <c r="AZ286" s="300">
        <f t="shared" si="1399"/>
        <v>2.5437233887533495E-2</v>
      </c>
      <c r="BA286" s="300">
        <f t="shared" si="1399"/>
        <v>1.3861492515345297E-2</v>
      </c>
      <c r="BB286" s="300">
        <f t="shared" si="1399"/>
        <v>1.3694652802078267E-2</v>
      </c>
      <c r="BC286" s="301">
        <f t="shared" si="1399"/>
        <v>1.2383656557784395E-2</v>
      </c>
      <c r="BD286" s="301">
        <f t="shared" si="1399"/>
        <v>1.3646416148230811E-2</v>
      </c>
      <c r="BE286" s="301">
        <f t="shared" si="1399"/>
        <v>1.451037729467175E-2</v>
      </c>
      <c r="BF286" s="301">
        <f t="shared" si="1399"/>
        <v>1.6186984318659059E-2</v>
      </c>
      <c r="BG286" s="301">
        <f t="shared" si="1399"/>
        <v>2.056297127094453E-2</v>
      </c>
      <c r="BH286" s="301">
        <f t="shared" si="1399"/>
        <v>2.2436713595748392E-2</v>
      </c>
      <c r="BI286" s="302">
        <f t="shared" si="1399"/>
        <v>2.1004539684301715E-2</v>
      </c>
      <c r="BJ286" s="301">
        <f t="shared" si="1399"/>
        <v>2.4462787806639907E-2</v>
      </c>
      <c r="BK286" s="301">
        <f t="shared" si="1399"/>
        <v>5.0900385505608714E-2</v>
      </c>
      <c r="BL286" s="301">
        <f t="shared" si="1399"/>
        <v>6.2614622044458779E-2</v>
      </c>
      <c r="BM286" s="303">
        <f t="shared" ref="BM286:CC286" si="1400">BM213</f>
        <v>6.2614622044458779E-2</v>
      </c>
      <c r="BN286" s="303">
        <f t="shared" si="1400"/>
        <v>6.2614622044458779E-2</v>
      </c>
      <c r="BO286" s="303">
        <f t="shared" si="1400"/>
        <v>6.2614622044458779E-2</v>
      </c>
      <c r="BP286" s="303">
        <f t="shared" si="1400"/>
        <v>6.2614622044458779E-2</v>
      </c>
      <c r="BQ286" s="303">
        <f t="shared" si="1400"/>
        <v>6.2614622044458779E-2</v>
      </c>
      <c r="BR286" s="303">
        <f t="shared" si="1400"/>
        <v>6.2614622044458779E-2</v>
      </c>
      <c r="BS286" s="303">
        <f t="shared" si="1400"/>
        <v>6.2614622044458779E-2</v>
      </c>
      <c r="BT286" s="303">
        <f t="shared" si="1400"/>
        <v>6.2614622044458779E-2</v>
      </c>
      <c r="BU286" s="303">
        <f t="shared" si="1400"/>
        <v>6.2614622044458779E-2</v>
      </c>
      <c r="BV286" s="303">
        <f t="shared" si="1400"/>
        <v>6.2614622044458779E-2</v>
      </c>
      <c r="BW286" s="303">
        <f t="shared" si="1400"/>
        <v>6.2614622044458779E-2</v>
      </c>
      <c r="BX286" s="303">
        <f t="shared" si="1400"/>
        <v>6.2614622044458779E-2</v>
      </c>
      <c r="BY286" s="303">
        <f t="shared" si="1400"/>
        <v>6.2614622044458779E-2</v>
      </c>
      <c r="BZ286" s="303">
        <f t="shared" si="1400"/>
        <v>6.2614622044458779E-2</v>
      </c>
      <c r="CA286" s="303">
        <f t="shared" si="1400"/>
        <v>6.2614622044458779E-2</v>
      </c>
      <c r="CB286" s="303">
        <f t="shared" si="1400"/>
        <v>6.2614622044458779E-2</v>
      </c>
      <c r="CC286" s="303">
        <f t="shared" si="1400"/>
        <v>6.2614622044458779E-2</v>
      </c>
      <c r="CD286" s="178"/>
    </row>
    <row r="287" spans="37:82">
      <c r="AK287" s="171" t="s">
        <v>716</v>
      </c>
      <c r="AL287" s="122"/>
      <c r="AM287" s="359"/>
      <c r="AN287" s="309">
        <f t="shared" ref="AN287:BL287" si="1401">AN214</f>
        <v>5.4500009839908214E-2</v>
      </c>
      <c r="AO287" s="308">
        <f t="shared" si="1401"/>
        <v>4.7799991598603153E-2</v>
      </c>
      <c r="AP287" s="308">
        <f t="shared" si="1401"/>
        <v>4.6599997461220122E-2</v>
      </c>
      <c r="AQ287" s="308">
        <f t="shared" si="1401"/>
        <v>4.5000007490993976E-2</v>
      </c>
      <c r="AR287" s="308">
        <f t="shared" si="1401"/>
        <v>3.9300011835601056E-2</v>
      </c>
      <c r="AS287" s="309">
        <f t="shared" si="1401"/>
        <v>3.6156695917221038E-2</v>
      </c>
      <c r="AT287" s="309">
        <f t="shared" si="1401"/>
        <v>3.8235620751875921E-2</v>
      </c>
      <c r="AU287" s="309">
        <f t="shared" si="1401"/>
        <v>4.410003903757409E-2</v>
      </c>
      <c r="AV287" s="309">
        <f t="shared" si="1401"/>
        <v>4.2200028760331243E-2</v>
      </c>
      <c r="AW287" s="309">
        <f t="shared" si="1401"/>
        <v>3.8900033450578686E-2</v>
      </c>
      <c r="AX287" s="309">
        <f t="shared" si="1401"/>
        <v>3.1000007537453245E-2</v>
      </c>
      <c r="AY287" s="309">
        <f t="shared" si="1401"/>
        <v>2.7100009653499013E-2</v>
      </c>
      <c r="AZ287" s="309">
        <f t="shared" si="1401"/>
        <v>2.2300050192195053E-2</v>
      </c>
      <c r="BA287" s="309">
        <f t="shared" si="1401"/>
        <v>2.5299957325744638E-2</v>
      </c>
      <c r="BB287" s="309">
        <f t="shared" si="1401"/>
        <v>1.5399960174683036E-2</v>
      </c>
      <c r="BC287" s="310">
        <f t="shared" si="1401"/>
        <v>1.1100034333807018E-2</v>
      </c>
      <c r="BD287" s="310">
        <f t="shared" si="1401"/>
        <v>7.1000003200292205E-3</v>
      </c>
      <c r="BE287" s="310">
        <f t="shared" si="1401"/>
        <v>9.1000155016305317E-3</v>
      </c>
      <c r="BF287" s="310">
        <f t="shared" si="1401"/>
        <v>8.6000335029261521E-3</v>
      </c>
      <c r="BG287" s="310">
        <f t="shared" si="1401"/>
        <v>1.0400554570129117E-3</v>
      </c>
      <c r="BH287" s="310">
        <f t="shared" si="1401"/>
        <v>-2.1600186074329786E-3</v>
      </c>
      <c r="BI287" s="311">
        <f t="shared" si="1401"/>
        <v>8.7995469739587939E-4</v>
      </c>
      <c r="BJ287" s="310">
        <f t="shared" si="1401"/>
        <v>2.3329968858514682E-2</v>
      </c>
      <c r="BK287" s="310">
        <f t="shared" si="1401"/>
        <v>3.0590005328907655E-2</v>
      </c>
      <c r="BL287" s="310">
        <f t="shared" si="1401"/>
        <v>2.6869942060977925E-2</v>
      </c>
      <c r="BM287" s="312">
        <f t="shared" ref="BM287:CC287" si="1402">BM214</f>
        <v>2.6869942060977925E-2</v>
      </c>
      <c r="BN287" s="312">
        <f t="shared" si="1402"/>
        <v>2.6869942060977925E-2</v>
      </c>
      <c r="BO287" s="312">
        <f t="shared" si="1402"/>
        <v>2.6869942060977925E-2</v>
      </c>
      <c r="BP287" s="312">
        <f t="shared" si="1402"/>
        <v>2.6869942060977925E-2</v>
      </c>
      <c r="BQ287" s="312">
        <f t="shared" si="1402"/>
        <v>2.6869942060977925E-2</v>
      </c>
      <c r="BR287" s="312">
        <f t="shared" si="1402"/>
        <v>2.6869942060977925E-2</v>
      </c>
      <c r="BS287" s="312">
        <f t="shared" si="1402"/>
        <v>2.6869942060977925E-2</v>
      </c>
      <c r="BT287" s="312">
        <f t="shared" si="1402"/>
        <v>2.6869942060977925E-2</v>
      </c>
      <c r="BU287" s="312">
        <f t="shared" si="1402"/>
        <v>2.6869942060977925E-2</v>
      </c>
      <c r="BV287" s="312">
        <f t="shared" si="1402"/>
        <v>2.6869942060977925E-2</v>
      </c>
      <c r="BW287" s="312">
        <f t="shared" si="1402"/>
        <v>2.6869942060977925E-2</v>
      </c>
      <c r="BX287" s="312">
        <f t="shared" si="1402"/>
        <v>2.6869942060977925E-2</v>
      </c>
      <c r="BY287" s="312">
        <f t="shared" si="1402"/>
        <v>2.6869942060977925E-2</v>
      </c>
      <c r="BZ287" s="312">
        <f t="shared" si="1402"/>
        <v>2.6869942060977925E-2</v>
      </c>
      <c r="CA287" s="312">
        <f t="shared" si="1402"/>
        <v>2.6869942060977925E-2</v>
      </c>
      <c r="CB287" s="312">
        <f t="shared" si="1402"/>
        <v>2.6869942060977925E-2</v>
      </c>
      <c r="CC287" s="312">
        <f t="shared" si="1402"/>
        <v>2.6869942060977925E-2</v>
      </c>
      <c r="CD287" s="178"/>
    </row>
    <row r="288" spans="37:82">
      <c r="AK288" s="171" t="s">
        <v>717</v>
      </c>
      <c r="AL288" s="122"/>
      <c r="AM288" s="360"/>
      <c r="AN288" s="309">
        <f t="shared" ref="AN288:AS288" si="1403">AN215</f>
        <v>0.214</v>
      </c>
      <c r="AO288" s="308">
        <f t="shared" si="1403"/>
        <v>0.214</v>
      </c>
      <c r="AP288" s="308">
        <f t="shared" si="1403"/>
        <v>0.214</v>
      </c>
      <c r="AQ288" s="308">
        <f t="shared" si="1403"/>
        <v>0.214</v>
      </c>
      <c r="AR288" s="308">
        <f t="shared" si="1403"/>
        <v>0.214</v>
      </c>
      <c r="AS288" s="309">
        <f t="shared" si="1403"/>
        <v>0.214</v>
      </c>
      <c r="AT288" s="448">
        <v>0.20100000000000001</v>
      </c>
      <c r="AU288" s="449">
        <v>0.20100000000000001</v>
      </c>
      <c r="AV288" s="449">
        <v>0.20100000000000001</v>
      </c>
      <c r="AW288" s="449">
        <v>0.20100000000000001</v>
      </c>
      <c r="AX288" s="449">
        <v>0.20100000000000001</v>
      </c>
      <c r="AY288" s="449">
        <v>0.20100000000000001</v>
      </c>
      <c r="AZ288" s="449">
        <v>0.20100000000000001</v>
      </c>
      <c r="BA288" s="449">
        <v>0.20100000000000001</v>
      </c>
      <c r="BB288" s="449">
        <v>0.20100000000000001</v>
      </c>
      <c r="BC288" s="310">
        <v>0.20100000000000001</v>
      </c>
      <c r="BD288" s="310">
        <v>0.20100000000000001</v>
      </c>
      <c r="BE288" s="310">
        <v>0.20100000000000001</v>
      </c>
      <c r="BF288" s="310">
        <v>0.20100000000000001</v>
      </c>
      <c r="BG288" s="310">
        <v>0.20100000000000001</v>
      </c>
      <c r="BH288" s="310">
        <v>0.20100000000000001</v>
      </c>
      <c r="BI288" s="311">
        <v>0.20100000000000001</v>
      </c>
      <c r="BJ288" s="310">
        <v>0.20100000000000001</v>
      </c>
      <c r="BK288" s="310">
        <v>0.20100000000000001</v>
      </c>
      <c r="BL288" s="310">
        <v>0.20100000000000001</v>
      </c>
      <c r="BM288" s="312">
        <v>0.20100000000000001</v>
      </c>
      <c r="BN288" s="312">
        <v>0.20100000000000001</v>
      </c>
      <c r="BO288" s="312">
        <v>0.20100000000000001</v>
      </c>
      <c r="BP288" s="312">
        <v>0.20100000000000001</v>
      </c>
      <c r="BQ288" s="312">
        <v>0.20100000000000001</v>
      </c>
      <c r="BR288" s="312">
        <v>0.20100000000000001</v>
      </c>
      <c r="BS288" s="312">
        <v>0.20100000000000001</v>
      </c>
      <c r="BT288" s="312">
        <v>0.20100000000000001</v>
      </c>
      <c r="BU288" s="312">
        <v>0.20100000000000001</v>
      </c>
      <c r="BV288" s="312">
        <v>0.20100000000000001</v>
      </c>
      <c r="BW288" s="312">
        <v>0.20100000000000001</v>
      </c>
      <c r="BX288" s="312">
        <v>0.20100000000000001</v>
      </c>
      <c r="BY288" s="312">
        <v>0.20100000000000001</v>
      </c>
      <c r="BZ288" s="312">
        <v>0.20100000000000001</v>
      </c>
      <c r="CA288" s="312">
        <v>0.20100000000000001</v>
      </c>
      <c r="CB288" s="312">
        <v>0.20100000000000001</v>
      </c>
      <c r="CC288" s="312">
        <v>0.20100000000000001</v>
      </c>
      <c r="CD288" s="178"/>
    </row>
    <row r="289" spans="37:88" ht="15.6">
      <c r="AK289" s="171" t="s">
        <v>718</v>
      </c>
      <c r="AL289" s="122"/>
      <c r="AM289" s="360"/>
      <c r="AN289" s="309">
        <f t="shared" ref="AN289:BL289" si="1404">AN216</f>
        <v>1.4E-2</v>
      </c>
      <c r="AO289" s="308">
        <f t="shared" si="1404"/>
        <v>1.4E-2</v>
      </c>
      <c r="AP289" s="308">
        <f t="shared" si="1404"/>
        <v>1.4E-2</v>
      </c>
      <c r="AQ289" s="308">
        <f t="shared" si="1404"/>
        <v>1.4E-2</v>
      </c>
      <c r="AR289" s="308">
        <f t="shared" si="1404"/>
        <v>1.4E-2</v>
      </c>
      <c r="AS289" s="309">
        <f t="shared" si="1404"/>
        <v>1.4E-2</v>
      </c>
      <c r="AT289" s="309">
        <f t="shared" si="1404"/>
        <v>1.4E-2</v>
      </c>
      <c r="AU289" s="309">
        <f t="shared" si="1404"/>
        <v>1.4E-2</v>
      </c>
      <c r="AV289" s="309">
        <f t="shared" si="1404"/>
        <v>1.4E-2</v>
      </c>
      <c r="AW289" s="309">
        <f t="shared" si="1404"/>
        <v>1.4E-2</v>
      </c>
      <c r="AX289" s="309">
        <f t="shared" si="1404"/>
        <v>1.4E-2</v>
      </c>
      <c r="AY289" s="309">
        <f t="shared" si="1404"/>
        <v>1.4E-2</v>
      </c>
      <c r="AZ289" s="309">
        <f t="shared" si="1404"/>
        <v>1.4E-2</v>
      </c>
      <c r="BA289" s="309">
        <f t="shared" si="1404"/>
        <v>1.4E-2</v>
      </c>
      <c r="BB289" s="309">
        <f t="shared" si="1404"/>
        <v>1.4E-2</v>
      </c>
      <c r="BC289" s="310">
        <f t="shared" si="1404"/>
        <v>1.4E-2</v>
      </c>
      <c r="BD289" s="310">
        <f t="shared" si="1404"/>
        <v>1.4E-2</v>
      </c>
      <c r="BE289" s="310">
        <f t="shared" si="1404"/>
        <v>1.4E-2</v>
      </c>
      <c r="BF289" s="310">
        <f t="shared" si="1404"/>
        <v>1.4E-2</v>
      </c>
      <c r="BG289" s="310">
        <f t="shared" si="1404"/>
        <v>1.4E-2</v>
      </c>
      <c r="BH289" s="310">
        <f t="shared" si="1404"/>
        <v>1.4E-2</v>
      </c>
      <c r="BI289" s="311">
        <f t="shared" si="1404"/>
        <v>1.4E-2</v>
      </c>
      <c r="BJ289" s="310">
        <f t="shared" si="1404"/>
        <v>1.4E-2</v>
      </c>
      <c r="BK289" s="310">
        <f t="shared" si="1404"/>
        <v>1.4E-2</v>
      </c>
      <c r="BL289" s="310">
        <f t="shared" si="1404"/>
        <v>1.4E-2</v>
      </c>
      <c r="BM289" s="312">
        <f t="shared" ref="BM289:CC289" si="1405">BM216</f>
        <v>1.4E-2</v>
      </c>
      <c r="BN289" s="312">
        <f t="shared" si="1405"/>
        <v>1.4E-2</v>
      </c>
      <c r="BO289" s="312">
        <f t="shared" si="1405"/>
        <v>1.4E-2</v>
      </c>
      <c r="BP289" s="312">
        <f t="shared" si="1405"/>
        <v>1.4E-2</v>
      </c>
      <c r="BQ289" s="312">
        <f t="shared" si="1405"/>
        <v>1.4E-2</v>
      </c>
      <c r="BR289" s="312">
        <f t="shared" si="1405"/>
        <v>1.4E-2</v>
      </c>
      <c r="BS289" s="312">
        <f t="shared" si="1405"/>
        <v>1.4E-2</v>
      </c>
      <c r="BT289" s="312">
        <f t="shared" si="1405"/>
        <v>1.4E-2</v>
      </c>
      <c r="BU289" s="312">
        <f t="shared" si="1405"/>
        <v>1.4E-2</v>
      </c>
      <c r="BV289" s="312">
        <f t="shared" si="1405"/>
        <v>1.4E-2</v>
      </c>
      <c r="BW289" s="312">
        <f t="shared" si="1405"/>
        <v>1.4E-2</v>
      </c>
      <c r="BX289" s="312">
        <f t="shared" si="1405"/>
        <v>1.4E-2</v>
      </c>
      <c r="BY289" s="312">
        <f t="shared" si="1405"/>
        <v>1.4E-2</v>
      </c>
      <c r="BZ289" s="312">
        <f t="shared" si="1405"/>
        <v>1.4E-2</v>
      </c>
      <c r="CA289" s="312">
        <f t="shared" si="1405"/>
        <v>1.4E-2</v>
      </c>
      <c r="CB289" s="312">
        <f t="shared" si="1405"/>
        <v>1.4E-2</v>
      </c>
      <c r="CC289" s="312">
        <f t="shared" si="1405"/>
        <v>1.4E-2</v>
      </c>
      <c r="CD289" s="178"/>
    </row>
    <row r="290" spans="37:88">
      <c r="AK290" s="171" t="s">
        <v>719</v>
      </c>
      <c r="AL290" s="122"/>
      <c r="AM290" s="361"/>
      <c r="AN290" s="338">
        <f t="shared" ref="AN290:AS290" si="1406">AN217</f>
        <v>0.21</v>
      </c>
      <c r="AO290" s="308">
        <f t="shared" si="1406"/>
        <v>0.21</v>
      </c>
      <c r="AP290" s="308">
        <f t="shared" si="1406"/>
        <v>0.21</v>
      </c>
      <c r="AQ290" s="308">
        <f t="shared" si="1406"/>
        <v>0.21</v>
      </c>
      <c r="AR290" s="308">
        <f t="shared" si="1406"/>
        <v>0.21</v>
      </c>
      <c r="AS290" s="309">
        <f t="shared" si="1406"/>
        <v>0.21</v>
      </c>
      <c r="AT290" s="458">
        <f>IF(AND(AA85&gt;39082,AA85&lt;39142)=TRUE,21%,24%)</f>
        <v>0.24</v>
      </c>
      <c r="AU290" s="458">
        <v>0.24</v>
      </c>
      <c r="AV290" s="428">
        <f t="shared" ref="AV290:BG290" si="1407">IF(AND($AA$17&gt;39082,$AA$17&lt;39142)=TRUE,21%,24%)</f>
        <v>0.24</v>
      </c>
      <c r="AW290" s="428">
        <f t="shared" si="1407"/>
        <v>0.24</v>
      </c>
      <c r="AX290" s="428">
        <f t="shared" si="1407"/>
        <v>0.24</v>
      </c>
      <c r="AY290" s="428">
        <f t="shared" si="1407"/>
        <v>0.24</v>
      </c>
      <c r="AZ290" s="428">
        <f t="shared" si="1407"/>
        <v>0.24</v>
      </c>
      <c r="BA290" s="428">
        <f t="shared" si="1407"/>
        <v>0.24</v>
      </c>
      <c r="BB290" s="428">
        <f t="shared" si="1407"/>
        <v>0.24</v>
      </c>
      <c r="BC290" s="428">
        <f t="shared" si="1407"/>
        <v>0.24</v>
      </c>
      <c r="BD290" s="428">
        <f t="shared" si="1407"/>
        <v>0.24</v>
      </c>
      <c r="BE290" s="428">
        <f t="shared" si="1407"/>
        <v>0.24</v>
      </c>
      <c r="BF290" s="428">
        <f t="shared" si="1407"/>
        <v>0.24</v>
      </c>
      <c r="BG290" s="428">
        <f t="shared" si="1407"/>
        <v>0.24</v>
      </c>
      <c r="BH290" s="428">
        <f>IF(AND($AA$17&gt;39082,$AA$17&lt;39142)=TRUE,21%,24%)</f>
        <v>0.24</v>
      </c>
      <c r="BI290" s="459">
        <f>IF(AND(AA17&gt;39082,AA17&lt;39142)=TRUE,21%,24%)</f>
        <v>0.24</v>
      </c>
      <c r="BJ290" s="428">
        <f t="shared" ref="BJ290:CC290" si="1408">IF(AND(AB17&gt;39082,AB17&lt;39142)=TRUE,21%,24%)</f>
        <v>0.24</v>
      </c>
      <c r="BK290" s="428">
        <f t="shared" si="1408"/>
        <v>0.24</v>
      </c>
      <c r="BL290" s="428">
        <f t="shared" si="1408"/>
        <v>0.24</v>
      </c>
      <c r="BM290" s="460">
        <f t="shared" si="1408"/>
        <v>0.24</v>
      </c>
      <c r="BN290" s="460">
        <f t="shared" si="1408"/>
        <v>0.24</v>
      </c>
      <c r="BO290" s="460">
        <f t="shared" si="1408"/>
        <v>0.24</v>
      </c>
      <c r="BP290" s="460">
        <f t="shared" si="1408"/>
        <v>0.24</v>
      </c>
      <c r="BQ290" s="460">
        <f t="shared" si="1408"/>
        <v>0.24</v>
      </c>
      <c r="BR290" s="460">
        <f t="shared" si="1408"/>
        <v>0.24</v>
      </c>
      <c r="BS290" s="460">
        <f t="shared" si="1408"/>
        <v>0.24</v>
      </c>
      <c r="BT290" s="460">
        <f t="shared" si="1408"/>
        <v>0.24</v>
      </c>
      <c r="BU290" s="460">
        <f t="shared" si="1408"/>
        <v>0.24</v>
      </c>
      <c r="BV290" s="460">
        <f t="shared" si="1408"/>
        <v>0.24</v>
      </c>
      <c r="BW290" s="460">
        <f t="shared" si="1408"/>
        <v>0.24</v>
      </c>
      <c r="BX290" s="460">
        <f t="shared" si="1408"/>
        <v>0.24</v>
      </c>
      <c r="BY290" s="460">
        <f t="shared" si="1408"/>
        <v>0.24</v>
      </c>
      <c r="BZ290" s="460">
        <f t="shared" si="1408"/>
        <v>0.24</v>
      </c>
      <c r="CA290" s="460">
        <f t="shared" si="1408"/>
        <v>0.24</v>
      </c>
      <c r="CB290" s="460">
        <f t="shared" si="1408"/>
        <v>0.24</v>
      </c>
      <c r="CC290" s="460">
        <f t="shared" si="1408"/>
        <v>0.24</v>
      </c>
      <c r="CD290" s="178"/>
    </row>
    <row r="291" spans="37:88">
      <c r="AK291" s="171" t="s">
        <v>720</v>
      </c>
      <c r="AL291" s="122"/>
      <c r="AM291" s="361"/>
      <c r="AN291" s="319">
        <f t="shared" ref="AN291:AS291" si="1409">AN218</f>
        <v>0.02</v>
      </c>
      <c r="AO291" s="318">
        <f t="shared" si="1409"/>
        <v>0.02</v>
      </c>
      <c r="AP291" s="318">
        <f t="shared" si="1409"/>
        <v>0.02</v>
      </c>
      <c r="AQ291" s="318">
        <f t="shared" si="1409"/>
        <v>0.02</v>
      </c>
      <c r="AR291" s="318">
        <f t="shared" si="1409"/>
        <v>0.02</v>
      </c>
      <c r="AS291" s="319">
        <f t="shared" si="1409"/>
        <v>0.02</v>
      </c>
      <c r="AT291" s="319">
        <f>AT218</f>
        <v>0.02</v>
      </c>
      <c r="AU291" s="319">
        <f>AU218</f>
        <v>0.02</v>
      </c>
      <c r="AV291" s="319">
        <f t="shared" ref="AV291:BL291" si="1410">AV218</f>
        <v>0.02</v>
      </c>
      <c r="AW291" s="319">
        <f t="shared" si="1410"/>
        <v>0.02</v>
      </c>
      <c r="AX291" s="319">
        <f t="shared" si="1410"/>
        <v>0.02</v>
      </c>
      <c r="AY291" s="319">
        <f t="shared" si="1410"/>
        <v>0.02</v>
      </c>
      <c r="AZ291" s="319">
        <f t="shared" si="1410"/>
        <v>0.02</v>
      </c>
      <c r="BA291" s="319">
        <f t="shared" si="1410"/>
        <v>0.02</v>
      </c>
      <c r="BB291" s="319">
        <f t="shared" si="1410"/>
        <v>0.02</v>
      </c>
      <c r="BC291" s="320">
        <f t="shared" si="1410"/>
        <v>0.02</v>
      </c>
      <c r="BD291" s="320">
        <f t="shared" si="1410"/>
        <v>0.02</v>
      </c>
      <c r="BE291" s="320">
        <f t="shared" si="1410"/>
        <v>0.02</v>
      </c>
      <c r="BF291" s="320">
        <f t="shared" si="1410"/>
        <v>0.02</v>
      </c>
      <c r="BG291" s="320">
        <f t="shared" si="1410"/>
        <v>0.02</v>
      </c>
      <c r="BH291" s="320">
        <f t="shared" si="1410"/>
        <v>0.02</v>
      </c>
      <c r="BI291" s="321">
        <f t="shared" si="1410"/>
        <v>0.02</v>
      </c>
      <c r="BJ291" s="320">
        <f t="shared" si="1410"/>
        <v>0.02</v>
      </c>
      <c r="BK291" s="320">
        <f t="shared" si="1410"/>
        <v>0.02</v>
      </c>
      <c r="BL291" s="320">
        <f t="shared" si="1410"/>
        <v>0.02</v>
      </c>
      <c r="BM291" s="322">
        <f t="shared" ref="BM291:CC291" si="1411">BM218</f>
        <v>0.02</v>
      </c>
      <c r="BN291" s="322">
        <f t="shared" si="1411"/>
        <v>0.02</v>
      </c>
      <c r="BO291" s="322">
        <f t="shared" si="1411"/>
        <v>0.02</v>
      </c>
      <c r="BP291" s="322">
        <f t="shared" si="1411"/>
        <v>0.02</v>
      </c>
      <c r="BQ291" s="322">
        <f t="shared" si="1411"/>
        <v>0.02</v>
      </c>
      <c r="BR291" s="322">
        <f t="shared" si="1411"/>
        <v>0.02</v>
      </c>
      <c r="BS291" s="322">
        <f t="shared" si="1411"/>
        <v>0.02</v>
      </c>
      <c r="BT291" s="322">
        <f t="shared" si="1411"/>
        <v>0.02</v>
      </c>
      <c r="BU291" s="322">
        <f t="shared" si="1411"/>
        <v>0.02</v>
      </c>
      <c r="BV291" s="322">
        <f t="shared" si="1411"/>
        <v>0.02</v>
      </c>
      <c r="BW291" s="322">
        <f t="shared" si="1411"/>
        <v>0.02</v>
      </c>
      <c r="BX291" s="322">
        <f t="shared" si="1411"/>
        <v>0.02</v>
      </c>
      <c r="BY291" s="322">
        <f t="shared" si="1411"/>
        <v>0.02</v>
      </c>
      <c r="BZ291" s="322">
        <f t="shared" si="1411"/>
        <v>0.02</v>
      </c>
      <c r="CA291" s="322">
        <f t="shared" si="1411"/>
        <v>0.02</v>
      </c>
      <c r="CB291" s="322">
        <f t="shared" si="1411"/>
        <v>0.02</v>
      </c>
      <c r="CC291" s="322">
        <f t="shared" si="1411"/>
        <v>0.02</v>
      </c>
      <c r="CD291" s="178"/>
    </row>
    <row r="292" spans="37:88">
      <c r="AK292" s="363"/>
      <c r="AL292" s="450"/>
      <c r="AM292" s="122"/>
      <c r="AN292" s="122"/>
      <c r="AO292" s="293"/>
      <c r="AP292" s="148"/>
      <c r="AQ292" s="148"/>
      <c r="AR292" s="148"/>
      <c r="BC292" s="121"/>
      <c r="BD292" s="121"/>
      <c r="BG292" s="121"/>
      <c r="BH292" s="121"/>
      <c r="BI292" s="294"/>
      <c r="BJ292" s="121"/>
      <c r="BK292" s="121"/>
      <c r="BL292" s="121"/>
      <c r="BM292" s="295"/>
      <c r="BN292" s="295"/>
      <c r="BO292" s="295"/>
      <c r="BP292" s="295"/>
      <c r="BQ292" s="295"/>
      <c r="BR292" s="295"/>
      <c r="BS292" s="295"/>
      <c r="BT292" s="295"/>
      <c r="BU292" s="295"/>
      <c r="BV292" s="295"/>
      <c r="BW292" s="295"/>
      <c r="BX292" s="295"/>
      <c r="BY292" s="295"/>
      <c r="BZ292" s="295"/>
      <c r="CA292" s="295"/>
      <c r="CB292" s="295"/>
      <c r="CC292" s="295"/>
      <c r="CD292" s="364"/>
    </row>
    <row r="293" spans="37:88">
      <c r="AK293" s="363"/>
      <c r="AL293" s="452"/>
      <c r="AM293" s="452"/>
      <c r="AN293" s="122">
        <v>2001</v>
      </c>
      <c r="AO293" s="329">
        <f t="shared" ref="AO293:BL293" si="1412">AN293+1</f>
        <v>2002</v>
      </c>
      <c r="AP293" s="148">
        <f t="shared" si="1412"/>
        <v>2003</v>
      </c>
      <c r="AQ293" s="148">
        <f t="shared" si="1412"/>
        <v>2004</v>
      </c>
      <c r="AR293" s="148">
        <f t="shared" si="1412"/>
        <v>2005</v>
      </c>
      <c r="AS293" s="3">
        <f t="shared" si="1412"/>
        <v>2006</v>
      </c>
      <c r="AT293" s="3">
        <f t="shared" si="1412"/>
        <v>2007</v>
      </c>
      <c r="AU293" s="3">
        <f t="shared" si="1412"/>
        <v>2008</v>
      </c>
      <c r="AV293" s="3">
        <f t="shared" si="1412"/>
        <v>2009</v>
      </c>
      <c r="AW293" s="3">
        <f t="shared" si="1412"/>
        <v>2010</v>
      </c>
      <c r="AX293" s="3">
        <f t="shared" si="1412"/>
        <v>2011</v>
      </c>
      <c r="AY293" s="3">
        <f t="shared" si="1412"/>
        <v>2012</v>
      </c>
      <c r="AZ293" s="3">
        <f t="shared" si="1412"/>
        <v>2013</v>
      </c>
      <c r="BA293" s="3">
        <f t="shared" si="1412"/>
        <v>2014</v>
      </c>
      <c r="BB293" s="3">
        <f t="shared" si="1412"/>
        <v>2015</v>
      </c>
      <c r="BC293" s="121">
        <f t="shared" si="1412"/>
        <v>2016</v>
      </c>
      <c r="BD293" s="121">
        <f t="shared" si="1412"/>
        <v>2017</v>
      </c>
      <c r="BE293" s="121">
        <f t="shared" si="1412"/>
        <v>2018</v>
      </c>
      <c r="BF293" s="121">
        <f t="shared" si="1412"/>
        <v>2019</v>
      </c>
      <c r="BG293" s="121">
        <f t="shared" si="1412"/>
        <v>2020</v>
      </c>
      <c r="BH293" s="121">
        <f t="shared" si="1412"/>
        <v>2021</v>
      </c>
      <c r="BI293" s="294">
        <f t="shared" si="1412"/>
        <v>2022</v>
      </c>
      <c r="BJ293" s="121">
        <f t="shared" si="1412"/>
        <v>2023</v>
      </c>
      <c r="BK293" s="121">
        <f t="shared" si="1412"/>
        <v>2024</v>
      </c>
      <c r="BL293" s="121">
        <f t="shared" si="1412"/>
        <v>2025</v>
      </c>
      <c r="BM293" s="295">
        <f t="shared" ref="BM293" si="1413">BL293+1</f>
        <v>2026</v>
      </c>
      <c r="BN293" s="295">
        <f t="shared" ref="BN293" si="1414">BM293+1</f>
        <v>2027</v>
      </c>
      <c r="BO293" s="295">
        <f t="shared" ref="BO293" si="1415">BN293+1</f>
        <v>2028</v>
      </c>
      <c r="BP293" s="295">
        <f t="shared" ref="BP293" si="1416">BO293+1</f>
        <v>2029</v>
      </c>
      <c r="BQ293" s="295">
        <f t="shared" ref="BQ293" si="1417">BP293+1</f>
        <v>2030</v>
      </c>
      <c r="BR293" s="295">
        <f t="shared" ref="BR293" si="1418">BQ293+1</f>
        <v>2031</v>
      </c>
      <c r="BS293" s="295">
        <f t="shared" ref="BS293" si="1419">BR293+1</f>
        <v>2032</v>
      </c>
      <c r="BT293" s="295">
        <f t="shared" ref="BT293" si="1420">BS293+1</f>
        <v>2033</v>
      </c>
      <c r="BU293" s="295">
        <f t="shared" ref="BU293" si="1421">BT293+1</f>
        <v>2034</v>
      </c>
      <c r="BV293" s="295">
        <f t="shared" ref="BV293" si="1422">BU293+1</f>
        <v>2035</v>
      </c>
      <c r="BW293" s="295">
        <f t="shared" ref="BW293" si="1423">BV293+1</f>
        <v>2036</v>
      </c>
      <c r="BX293" s="295">
        <f t="shared" ref="BX293" si="1424">BW293+1</f>
        <v>2037</v>
      </c>
      <c r="BY293" s="295">
        <f t="shared" ref="BY293" si="1425">BX293+1</f>
        <v>2038</v>
      </c>
      <c r="BZ293" s="295">
        <f t="shared" ref="BZ293" si="1426">BY293+1</f>
        <v>2039</v>
      </c>
      <c r="CA293" s="295">
        <f t="shared" ref="CA293" si="1427">BZ293+1</f>
        <v>2040</v>
      </c>
      <c r="CB293" s="295">
        <f t="shared" ref="CB293" si="1428">CA293+1</f>
        <v>2041</v>
      </c>
      <c r="CC293" s="295">
        <f t="shared" ref="CC293" si="1429">CB293+1</f>
        <v>2042</v>
      </c>
      <c r="CD293" s="178"/>
    </row>
    <row r="294" spans="37:88">
      <c r="AK294" s="171"/>
      <c r="AL294" s="122"/>
      <c r="AM294" s="122"/>
      <c r="AN294" s="122" t="s">
        <v>290</v>
      </c>
      <c r="AO294" s="293" t="str">
        <f t="shared" ref="AO294:BL294" si="1430">AN294</f>
        <v>IVA</v>
      </c>
      <c r="AP294" s="293" t="str">
        <f t="shared" si="1430"/>
        <v>IVA</v>
      </c>
      <c r="AQ294" s="293" t="str">
        <f t="shared" si="1430"/>
        <v>IVA</v>
      </c>
      <c r="AR294" s="293" t="str">
        <f t="shared" si="1430"/>
        <v>IVA</v>
      </c>
      <c r="AS294" s="444" t="str">
        <f t="shared" si="1430"/>
        <v>IVA</v>
      </c>
      <c r="AT294" s="444" t="str">
        <f t="shared" si="1430"/>
        <v>IVA</v>
      </c>
      <c r="AU294" s="444" t="str">
        <f t="shared" si="1430"/>
        <v>IVA</v>
      </c>
      <c r="AV294" s="444" t="str">
        <f t="shared" si="1430"/>
        <v>IVA</v>
      </c>
      <c r="AW294" s="444" t="str">
        <f t="shared" si="1430"/>
        <v>IVA</v>
      </c>
      <c r="AX294" s="444" t="str">
        <f t="shared" si="1430"/>
        <v>IVA</v>
      </c>
      <c r="AY294" s="444" t="str">
        <f t="shared" si="1430"/>
        <v>IVA</v>
      </c>
      <c r="AZ294" s="444" t="str">
        <f t="shared" si="1430"/>
        <v>IVA</v>
      </c>
      <c r="BA294" s="444" t="str">
        <f t="shared" si="1430"/>
        <v>IVA</v>
      </c>
      <c r="BB294" s="444" t="str">
        <f t="shared" si="1430"/>
        <v>IVA</v>
      </c>
      <c r="BC294" s="445" t="str">
        <f t="shared" si="1430"/>
        <v>IVA</v>
      </c>
      <c r="BD294" s="445" t="str">
        <f t="shared" si="1430"/>
        <v>IVA</v>
      </c>
      <c r="BE294" s="445" t="str">
        <f t="shared" si="1430"/>
        <v>IVA</v>
      </c>
      <c r="BF294" s="445" t="str">
        <f t="shared" si="1430"/>
        <v>IVA</v>
      </c>
      <c r="BG294" s="445" t="str">
        <f t="shared" si="1430"/>
        <v>IVA</v>
      </c>
      <c r="BH294" s="445" t="str">
        <f t="shared" si="1430"/>
        <v>IVA</v>
      </c>
      <c r="BI294" s="446" t="str">
        <f t="shared" si="1430"/>
        <v>IVA</v>
      </c>
      <c r="BJ294" s="445" t="str">
        <f t="shared" si="1430"/>
        <v>IVA</v>
      </c>
      <c r="BK294" s="445" t="str">
        <f t="shared" si="1430"/>
        <v>IVA</v>
      </c>
      <c r="BL294" s="445" t="str">
        <f t="shared" si="1430"/>
        <v>IVA</v>
      </c>
      <c r="BM294" s="447" t="str">
        <f t="shared" ref="BM294" si="1431">BL294</f>
        <v>IVA</v>
      </c>
      <c r="BN294" s="447" t="str">
        <f t="shared" ref="BN294" si="1432">BM294</f>
        <v>IVA</v>
      </c>
      <c r="BO294" s="447" t="str">
        <f t="shared" ref="BO294" si="1433">BN294</f>
        <v>IVA</v>
      </c>
      <c r="BP294" s="447" t="str">
        <f t="shared" ref="BP294" si="1434">BO294</f>
        <v>IVA</v>
      </c>
      <c r="BQ294" s="447" t="str">
        <f t="shared" ref="BQ294" si="1435">BP294</f>
        <v>IVA</v>
      </c>
      <c r="BR294" s="447" t="str">
        <f t="shared" ref="BR294" si="1436">BQ294</f>
        <v>IVA</v>
      </c>
      <c r="BS294" s="447" t="str">
        <f t="shared" ref="BS294" si="1437">BR294</f>
        <v>IVA</v>
      </c>
      <c r="BT294" s="447" t="str">
        <f t="shared" ref="BT294" si="1438">BS294</f>
        <v>IVA</v>
      </c>
      <c r="BU294" s="447" t="str">
        <f t="shared" ref="BU294" si="1439">BT294</f>
        <v>IVA</v>
      </c>
      <c r="BV294" s="447" t="str">
        <f t="shared" ref="BV294" si="1440">BU294</f>
        <v>IVA</v>
      </c>
      <c r="BW294" s="447" t="str">
        <f t="shared" ref="BW294" si="1441">BV294</f>
        <v>IVA</v>
      </c>
      <c r="BX294" s="447" t="str">
        <f t="shared" ref="BX294" si="1442">BW294</f>
        <v>IVA</v>
      </c>
      <c r="BY294" s="447" t="str">
        <f t="shared" ref="BY294" si="1443">BX294</f>
        <v>IVA</v>
      </c>
      <c r="BZ294" s="447" t="str">
        <f t="shared" ref="BZ294" si="1444">BY294</f>
        <v>IVA</v>
      </c>
      <c r="CA294" s="447" t="str">
        <f t="shared" ref="CA294" si="1445">BZ294</f>
        <v>IVA</v>
      </c>
      <c r="CB294" s="447" t="str">
        <f t="shared" ref="CB294" si="1446">CA294</f>
        <v>IVA</v>
      </c>
      <c r="CC294" s="447" t="str">
        <f t="shared" ref="CC294" si="1447">CB294</f>
        <v>IVA</v>
      </c>
      <c r="CD294" s="178"/>
    </row>
    <row r="295" spans="37:88">
      <c r="AK295" s="171" t="s">
        <v>715</v>
      </c>
      <c r="AL295" s="122"/>
      <c r="AM295" s="359"/>
      <c r="AN295" s="300">
        <f>AN222</f>
        <v>2.6651231066002534E-2</v>
      </c>
      <c r="AO295" s="299">
        <f t="shared" ref="AO295:AT295" si="1448">AO222</f>
        <v>3.7659730819599391E-2</v>
      </c>
      <c r="AP295" s="299">
        <f t="shared" si="1448"/>
        <v>4.1433788213758316E-2</v>
      </c>
      <c r="AQ295" s="299">
        <f t="shared" si="1448"/>
        <v>4.1022225148983571E-2</v>
      </c>
      <c r="AR295" s="299">
        <f t="shared" si="1448"/>
        <v>3.2974624821844323E-2</v>
      </c>
      <c r="AS295" s="300">
        <f t="shared" si="1448"/>
        <v>1.741105519772157E-2</v>
      </c>
      <c r="AT295" s="300">
        <f t="shared" si="1448"/>
        <v>1.0559160160651171E-2</v>
      </c>
      <c r="AU295" s="300">
        <f>AU286</f>
        <v>1.0162187059377326E-2</v>
      </c>
      <c r="AV295" s="300">
        <f t="shared" ref="AV295:BL295" si="1449">AV286</f>
        <v>1.7668932912550117E-2</v>
      </c>
      <c r="AW295" s="300">
        <f t="shared" si="1449"/>
        <v>2.5444356029305171E-2</v>
      </c>
      <c r="AX295" s="300">
        <f t="shared" si="1449"/>
        <v>2.4641313377188334E-2</v>
      </c>
      <c r="AY295" s="300">
        <f t="shared" si="1449"/>
        <v>2.1741447391596669E-2</v>
      </c>
      <c r="AZ295" s="300">
        <f t="shared" si="1449"/>
        <v>2.5437233887533495E-2</v>
      </c>
      <c r="BA295" s="300">
        <f t="shared" si="1449"/>
        <v>1.3861492515345297E-2</v>
      </c>
      <c r="BB295" s="300">
        <f t="shared" si="1449"/>
        <v>1.3694652802078267E-2</v>
      </c>
      <c r="BC295" s="301">
        <f t="shared" si="1449"/>
        <v>1.2383656557784395E-2</v>
      </c>
      <c r="BD295" s="301">
        <f t="shared" si="1449"/>
        <v>1.3646416148230811E-2</v>
      </c>
      <c r="BE295" s="301">
        <f t="shared" si="1449"/>
        <v>1.451037729467175E-2</v>
      </c>
      <c r="BF295" s="301">
        <f t="shared" si="1449"/>
        <v>1.6186984318659059E-2</v>
      </c>
      <c r="BG295" s="301">
        <f t="shared" si="1449"/>
        <v>2.056297127094453E-2</v>
      </c>
      <c r="BH295" s="301">
        <f t="shared" si="1449"/>
        <v>2.2436713595748392E-2</v>
      </c>
      <c r="BI295" s="302">
        <f t="shared" si="1449"/>
        <v>2.1004539684301715E-2</v>
      </c>
      <c r="BJ295" s="301">
        <f t="shared" si="1449"/>
        <v>2.4462787806639907E-2</v>
      </c>
      <c r="BK295" s="301">
        <f t="shared" si="1449"/>
        <v>5.0900385505608714E-2</v>
      </c>
      <c r="BL295" s="301">
        <f t="shared" si="1449"/>
        <v>6.2614622044458779E-2</v>
      </c>
      <c r="BM295" s="303">
        <f t="shared" ref="BM295:CC295" si="1450">BM286</f>
        <v>6.2614622044458779E-2</v>
      </c>
      <c r="BN295" s="303">
        <f t="shared" si="1450"/>
        <v>6.2614622044458779E-2</v>
      </c>
      <c r="BO295" s="303">
        <f t="shared" si="1450"/>
        <v>6.2614622044458779E-2</v>
      </c>
      <c r="BP295" s="303">
        <f t="shared" si="1450"/>
        <v>6.2614622044458779E-2</v>
      </c>
      <c r="BQ295" s="303">
        <f t="shared" si="1450"/>
        <v>6.2614622044458779E-2</v>
      </c>
      <c r="BR295" s="303">
        <f t="shared" si="1450"/>
        <v>6.2614622044458779E-2</v>
      </c>
      <c r="BS295" s="303">
        <f t="shared" si="1450"/>
        <v>6.2614622044458779E-2</v>
      </c>
      <c r="BT295" s="303">
        <f t="shared" si="1450"/>
        <v>6.2614622044458779E-2</v>
      </c>
      <c r="BU295" s="303">
        <f t="shared" si="1450"/>
        <v>6.2614622044458779E-2</v>
      </c>
      <c r="BV295" s="303">
        <f t="shared" si="1450"/>
        <v>6.2614622044458779E-2</v>
      </c>
      <c r="BW295" s="303">
        <f t="shared" si="1450"/>
        <v>6.2614622044458779E-2</v>
      </c>
      <c r="BX295" s="303">
        <f t="shared" si="1450"/>
        <v>6.2614622044458779E-2</v>
      </c>
      <c r="BY295" s="303">
        <f t="shared" si="1450"/>
        <v>6.2614622044458779E-2</v>
      </c>
      <c r="BZ295" s="303">
        <f t="shared" si="1450"/>
        <v>6.2614622044458779E-2</v>
      </c>
      <c r="CA295" s="303">
        <f t="shared" si="1450"/>
        <v>6.2614622044458779E-2</v>
      </c>
      <c r="CB295" s="303">
        <f t="shared" si="1450"/>
        <v>6.2614622044458779E-2</v>
      </c>
      <c r="CC295" s="303">
        <f t="shared" si="1450"/>
        <v>6.2614622044458779E-2</v>
      </c>
      <c r="CD295" s="178"/>
    </row>
    <row r="296" spans="37:88">
      <c r="AK296" s="171" t="s">
        <v>716</v>
      </c>
      <c r="AL296" s="122"/>
      <c r="AM296" s="359"/>
      <c r="AN296" s="309">
        <f t="shared" ref="AN296:AT296" si="1451">AN223</f>
        <v>5.4500009839908214E-2</v>
      </c>
      <c r="AO296" s="308">
        <f t="shared" si="1451"/>
        <v>4.7799991598603153E-2</v>
      </c>
      <c r="AP296" s="308">
        <f t="shared" si="1451"/>
        <v>4.6599997461220122E-2</v>
      </c>
      <c r="AQ296" s="308">
        <f t="shared" si="1451"/>
        <v>4.5000007490993976E-2</v>
      </c>
      <c r="AR296" s="308">
        <f t="shared" si="1451"/>
        <v>3.9300011835601056E-2</v>
      </c>
      <c r="AS296" s="309">
        <f t="shared" si="1451"/>
        <v>3.6156695917221038E-2</v>
      </c>
      <c r="AT296" s="309">
        <f t="shared" si="1451"/>
        <v>3.8235620751875921E-2</v>
      </c>
      <c r="AU296" s="309">
        <f>AU287</f>
        <v>4.410003903757409E-2</v>
      </c>
      <c r="AV296" s="309">
        <f t="shared" ref="AV296:BL296" si="1452">AV287</f>
        <v>4.2200028760331243E-2</v>
      </c>
      <c r="AW296" s="309">
        <f t="shared" si="1452"/>
        <v>3.8900033450578686E-2</v>
      </c>
      <c r="AX296" s="309">
        <f t="shared" si="1452"/>
        <v>3.1000007537453245E-2</v>
      </c>
      <c r="AY296" s="309">
        <f t="shared" si="1452"/>
        <v>2.7100009653499013E-2</v>
      </c>
      <c r="AZ296" s="309">
        <f t="shared" si="1452"/>
        <v>2.2300050192195053E-2</v>
      </c>
      <c r="BA296" s="309">
        <f t="shared" si="1452"/>
        <v>2.5299957325744638E-2</v>
      </c>
      <c r="BB296" s="309">
        <f t="shared" si="1452"/>
        <v>1.5399960174683036E-2</v>
      </c>
      <c r="BC296" s="310">
        <f t="shared" si="1452"/>
        <v>1.1100034333807018E-2</v>
      </c>
      <c r="BD296" s="310">
        <f t="shared" si="1452"/>
        <v>7.1000003200292205E-3</v>
      </c>
      <c r="BE296" s="310">
        <f t="shared" si="1452"/>
        <v>9.1000155016305317E-3</v>
      </c>
      <c r="BF296" s="310">
        <f t="shared" si="1452"/>
        <v>8.6000335029261521E-3</v>
      </c>
      <c r="BG296" s="310">
        <f t="shared" si="1452"/>
        <v>1.0400554570129117E-3</v>
      </c>
      <c r="BH296" s="310">
        <f t="shared" si="1452"/>
        <v>-2.1600186074329786E-3</v>
      </c>
      <c r="BI296" s="311">
        <f t="shared" si="1452"/>
        <v>8.7995469739587939E-4</v>
      </c>
      <c r="BJ296" s="310">
        <f t="shared" si="1452"/>
        <v>2.3329968858514682E-2</v>
      </c>
      <c r="BK296" s="310">
        <f t="shared" si="1452"/>
        <v>3.0590005328907655E-2</v>
      </c>
      <c r="BL296" s="310">
        <f t="shared" si="1452"/>
        <v>2.6869942060977925E-2</v>
      </c>
      <c r="BM296" s="312">
        <f t="shared" ref="BM296:CC296" si="1453">BM287</f>
        <v>2.6869942060977925E-2</v>
      </c>
      <c r="BN296" s="312">
        <f t="shared" si="1453"/>
        <v>2.6869942060977925E-2</v>
      </c>
      <c r="BO296" s="312">
        <f t="shared" si="1453"/>
        <v>2.6869942060977925E-2</v>
      </c>
      <c r="BP296" s="312">
        <f t="shared" si="1453"/>
        <v>2.6869942060977925E-2</v>
      </c>
      <c r="BQ296" s="312">
        <f t="shared" si="1453"/>
        <v>2.6869942060977925E-2</v>
      </c>
      <c r="BR296" s="312">
        <f t="shared" si="1453"/>
        <v>2.6869942060977925E-2</v>
      </c>
      <c r="BS296" s="312">
        <f t="shared" si="1453"/>
        <v>2.6869942060977925E-2</v>
      </c>
      <c r="BT296" s="312">
        <f t="shared" si="1453"/>
        <v>2.6869942060977925E-2</v>
      </c>
      <c r="BU296" s="312">
        <f t="shared" si="1453"/>
        <v>2.6869942060977925E-2</v>
      </c>
      <c r="BV296" s="312">
        <f t="shared" si="1453"/>
        <v>2.6869942060977925E-2</v>
      </c>
      <c r="BW296" s="312">
        <f t="shared" si="1453"/>
        <v>2.6869942060977925E-2</v>
      </c>
      <c r="BX296" s="312">
        <f t="shared" si="1453"/>
        <v>2.6869942060977925E-2</v>
      </c>
      <c r="BY296" s="312">
        <f t="shared" si="1453"/>
        <v>2.6869942060977925E-2</v>
      </c>
      <c r="BZ296" s="312">
        <f t="shared" si="1453"/>
        <v>2.6869942060977925E-2</v>
      </c>
      <c r="CA296" s="312">
        <f t="shared" si="1453"/>
        <v>2.6869942060977925E-2</v>
      </c>
      <c r="CB296" s="312">
        <f t="shared" si="1453"/>
        <v>2.6869942060977925E-2</v>
      </c>
      <c r="CC296" s="312">
        <f t="shared" si="1453"/>
        <v>2.6869942060977925E-2</v>
      </c>
      <c r="CD296" s="178"/>
    </row>
    <row r="297" spans="37:88">
      <c r="AK297" s="171" t="s">
        <v>717</v>
      </c>
      <c r="AL297" s="122"/>
      <c r="AM297" s="360"/>
      <c r="AN297" s="309">
        <f t="shared" ref="AN297:AT297" si="1454">AN224</f>
        <v>0.214</v>
      </c>
      <c r="AO297" s="308">
        <f t="shared" si="1454"/>
        <v>0.214</v>
      </c>
      <c r="AP297" s="308">
        <f t="shared" si="1454"/>
        <v>0.214</v>
      </c>
      <c r="AQ297" s="308">
        <f t="shared" si="1454"/>
        <v>0.214</v>
      </c>
      <c r="AR297" s="308">
        <f t="shared" si="1454"/>
        <v>0.214</v>
      </c>
      <c r="AS297" s="309">
        <f t="shared" si="1454"/>
        <v>0.214</v>
      </c>
      <c r="AT297" s="309">
        <f t="shared" si="1454"/>
        <v>0.09</v>
      </c>
      <c r="AU297" s="309">
        <f t="shared" ref="AU297:BL297" si="1455">AT297</f>
        <v>0.09</v>
      </c>
      <c r="AV297" s="309">
        <f t="shared" si="1455"/>
        <v>0.09</v>
      </c>
      <c r="AW297" s="309">
        <f t="shared" si="1455"/>
        <v>0.09</v>
      </c>
      <c r="AX297" s="309">
        <f t="shared" si="1455"/>
        <v>0.09</v>
      </c>
      <c r="AY297" s="309">
        <f t="shared" si="1455"/>
        <v>0.09</v>
      </c>
      <c r="AZ297" s="309">
        <f t="shared" si="1455"/>
        <v>0.09</v>
      </c>
      <c r="BA297" s="309">
        <f t="shared" si="1455"/>
        <v>0.09</v>
      </c>
      <c r="BB297" s="309">
        <f t="shared" si="1455"/>
        <v>0.09</v>
      </c>
      <c r="BC297" s="310">
        <f t="shared" si="1455"/>
        <v>0.09</v>
      </c>
      <c r="BD297" s="310">
        <f t="shared" si="1455"/>
        <v>0.09</v>
      </c>
      <c r="BE297" s="310">
        <f t="shared" si="1455"/>
        <v>0.09</v>
      </c>
      <c r="BF297" s="310">
        <f t="shared" si="1455"/>
        <v>0.09</v>
      </c>
      <c r="BG297" s="310">
        <f t="shared" si="1455"/>
        <v>0.09</v>
      </c>
      <c r="BH297" s="310">
        <f t="shared" si="1455"/>
        <v>0.09</v>
      </c>
      <c r="BI297" s="311">
        <f t="shared" si="1455"/>
        <v>0.09</v>
      </c>
      <c r="BJ297" s="310">
        <f t="shared" si="1455"/>
        <v>0.09</v>
      </c>
      <c r="BK297" s="310">
        <f t="shared" si="1455"/>
        <v>0.09</v>
      </c>
      <c r="BL297" s="310">
        <f t="shared" si="1455"/>
        <v>0.09</v>
      </c>
      <c r="BM297" s="312">
        <f t="shared" ref="BM297" si="1456">BL297</f>
        <v>0.09</v>
      </c>
      <c r="BN297" s="312">
        <f t="shared" ref="BN297" si="1457">BM297</f>
        <v>0.09</v>
      </c>
      <c r="BO297" s="312">
        <f t="shared" ref="BO297" si="1458">BN297</f>
        <v>0.09</v>
      </c>
      <c r="BP297" s="312">
        <f t="shared" ref="BP297" si="1459">BO297</f>
        <v>0.09</v>
      </c>
      <c r="BQ297" s="312">
        <f t="shared" ref="BQ297" si="1460">BP297</f>
        <v>0.09</v>
      </c>
      <c r="BR297" s="312">
        <f t="shared" ref="BR297" si="1461">BQ297</f>
        <v>0.09</v>
      </c>
      <c r="BS297" s="312">
        <f t="shared" ref="BS297" si="1462">BR297</f>
        <v>0.09</v>
      </c>
      <c r="BT297" s="312">
        <f t="shared" ref="BT297" si="1463">BS297</f>
        <v>0.09</v>
      </c>
      <c r="BU297" s="312">
        <f t="shared" ref="BU297" si="1464">BT297</f>
        <v>0.09</v>
      </c>
      <c r="BV297" s="312">
        <f t="shared" ref="BV297" si="1465">BU297</f>
        <v>0.09</v>
      </c>
      <c r="BW297" s="312">
        <f t="shared" ref="BW297" si="1466">BV297</f>
        <v>0.09</v>
      </c>
      <c r="BX297" s="312">
        <f t="shared" ref="BX297" si="1467">BW297</f>
        <v>0.09</v>
      </c>
      <c r="BY297" s="312">
        <f t="shared" ref="BY297" si="1468">BX297</f>
        <v>0.09</v>
      </c>
      <c r="BZ297" s="312">
        <f t="shared" ref="BZ297" si="1469">BY297</f>
        <v>0.09</v>
      </c>
      <c r="CA297" s="312">
        <f t="shared" ref="CA297" si="1470">BZ297</f>
        <v>0.09</v>
      </c>
      <c r="CB297" s="312">
        <f t="shared" ref="CB297" si="1471">CA297</f>
        <v>0.09</v>
      </c>
      <c r="CC297" s="312">
        <f t="shared" ref="CC297" si="1472">CB297</f>
        <v>0.09</v>
      </c>
      <c r="CD297" s="178"/>
    </row>
    <row r="298" spans="37:88" ht="15.6">
      <c r="AK298" s="171" t="s">
        <v>718</v>
      </c>
      <c r="AL298" s="122"/>
      <c r="AM298" s="360"/>
      <c r="AN298" s="309">
        <f t="shared" ref="AN298:AT298" si="1473">AN225</f>
        <v>1.4E-2</v>
      </c>
      <c r="AO298" s="308">
        <f t="shared" si="1473"/>
        <v>1.4E-2</v>
      </c>
      <c r="AP298" s="308">
        <f t="shared" si="1473"/>
        <v>1.4E-2</v>
      </c>
      <c r="AQ298" s="308">
        <f t="shared" si="1473"/>
        <v>1.4E-2</v>
      </c>
      <c r="AR298" s="308">
        <f t="shared" si="1473"/>
        <v>1.4E-2</v>
      </c>
      <c r="AS298" s="309">
        <f t="shared" si="1473"/>
        <v>1.4E-2</v>
      </c>
      <c r="AT298" s="309">
        <f t="shared" si="1473"/>
        <v>1.4E-2</v>
      </c>
      <c r="AU298" s="309">
        <f>AU289</f>
        <v>1.4E-2</v>
      </c>
      <c r="AV298" s="309">
        <f t="shared" ref="AV298:BL298" si="1474">AV289</f>
        <v>1.4E-2</v>
      </c>
      <c r="AW298" s="309">
        <f t="shared" si="1474"/>
        <v>1.4E-2</v>
      </c>
      <c r="AX298" s="309">
        <f t="shared" si="1474"/>
        <v>1.4E-2</v>
      </c>
      <c r="AY298" s="309">
        <f t="shared" si="1474"/>
        <v>1.4E-2</v>
      </c>
      <c r="AZ298" s="309">
        <f t="shared" si="1474"/>
        <v>1.4E-2</v>
      </c>
      <c r="BA298" s="309">
        <f t="shared" si="1474"/>
        <v>1.4E-2</v>
      </c>
      <c r="BB298" s="309">
        <f t="shared" si="1474"/>
        <v>1.4E-2</v>
      </c>
      <c r="BC298" s="310">
        <f t="shared" si="1474"/>
        <v>1.4E-2</v>
      </c>
      <c r="BD298" s="310">
        <f t="shared" si="1474"/>
        <v>1.4E-2</v>
      </c>
      <c r="BE298" s="310">
        <f t="shared" si="1474"/>
        <v>1.4E-2</v>
      </c>
      <c r="BF298" s="310">
        <f t="shared" si="1474"/>
        <v>1.4E-2</v>
      </c>
      <c r="BG298" s="310">
        <f t="shared" si="1474"/>
        <v>1.4E-2</v>
      </c>
      <c r="BH298" s="310">
        <f t="shared" si="1474"/>
        <v>1.4E-2</v>
      </c>
      <c r="BI298" s="311">
        <f t="shared" si="1474"/>
        <v>1.4E-2</v>
      </c>
      <c r="BJ298" s="310">
        <f t="shared" si="1474"/>
        <v>1.4E-2</v>
      </c>
      <c r="BK298" s="310">
        <f t="shared" si="1474"/>
        <v>1.4E-2</v>
      </c>
      <c r="BL298" s="310">
        <f t="shared" si="1474"/>
        <v>1.4E-2</v>
      </c>
      <c r="BM298" s="312">
        <f t="shared" ref="BM298:CC298" si="1475">BM289</f>
        <v>1.4E-2</v>
      </c>
      <c r="BN298" s="312">
        <f t="shared" si="1475"/>
        <v>1.4E-2</v>
      </c>
      <c r="BO298" s="312">
        <f t="shared" si="1475"/>
        <v>1.4E-2</v>
      </c>
      <c r="BP298" s="312">
        <f t="shared" si="1475"/>
        <v>1.4E-2</v>
      </c>
      <c r="BQ298" s="312">
        <f t="shared" si="1475"/>
        <v>1.4E-2</v>
      </c>
      <c r="BR298" s="312">
        <f t="shared" si="1475"/>
        <v>1.4E-2</v>
      </c>
      <c r="BS298" s="312">
        <f t="shared" si="1475"/>
        <v>1.4E-2</v>
      </c>
      <c r="BT298" s="312">
        <f t="shared" si="1475"/>
        <v>1.4E-2</v>
      </c>
      <c r="BU298" s="312">
        <f t="shared" si="1475"/>
        <v>1.4E-2</v>
      </c>
      <c r="BV298" s="312">
        <f t="shared" si="1475"/>
        <v>1.4E-2</v>
      </c>
      <c r="BW298" s="312">
        <f t="shared" si="1475"/>
        <v>1.4E-2</v>
      </c>
      <c r="BX298" s="312">
        <f t="shared" si="1475"/>
        <v>1.4E-2</v>
      </c>
      <c r="BY298" s="312">
        <f t="shared" si="1475"/>
        <v>1.4E-2</v>
      </c>
      <c r="BZ298" s="312">
        <f t="shared" si="1475"/>
        <v>1.4E-2</v>
      </c>
      <c r="CA298" s="312">
        <f t="shared" si="1475"/>
        <v>1.4E-2</v>
      </c>
      <c r="CB298" s="312">
        <f t="shared" si="1475"/>
        <v>1.4E-2</v>
      </c>
      <c r="CC298" s="312">
        <f t="shared" si="1475"/>
        <v>1.4E-2</v>
      </c>
      <c r="CD298" s="178"/>
    </row>
    <row r="299" spans="37:88">
      <c r="AK299" s="171" t="s">
        <v>719</v>
      </c>
      <c r="AL299" s="122"/>
      <c r="AM299" s="361"/>
      <c r="AN299" s="338">
        <f t="shared" ref="AN299:AS299" si="1476">AN226</f>
        <v>0.21</v>
      </c>
      <c r="AO299" s="308">
        <f t="shared" si="1476"/>
        <v>0.21</v>
      </c>
      <c r="AP299" s="308">
        <f t="shared" si="1476"/>
        <v>0.21</v>
      </c>
      <c r="AQ299" s="308">
        <f t="shared" si="1476"/>
        <v>0.21</v>
      </c>
      <c r="AR299" s="308">
        <f t="shared" si="1476"/>
        <v>0.21</v>
      </c>
      <c r="AS299" s="309">
        <f t="shared" si="1476"/>
        <v>0.21</v>
      </c>
      <c r="AT299" s="458">
        <f>IF(AND(AA85&gt;39082,AA85&lt;39142)=TRUE,21%,25%)</f>
        <v>0.25</v>
      </c>
      <c r="AU299" s="309">
        <v>0.26</v>
      </c>
      <c r="AV299" s="428">
        <f t="shared" ref="AV299:BL299" si="1477">AU299</f>
        <v>0.26</v>
      </c>
      <c r="AW299" s="428">
        <f t="shared" si="1477"/>
        <v>0.26</v>
      </c>
      <c r="AX299" s="428">
        <f t="shared" si="1477"/>
        <v>0.26</v>
      </c>
      <c r="AY299" s="428">
        <f t="shared" si="1477"/>
        <v>0.26</v>
      </c>
      <c r="AZ299" s="428">
        <f t="shared" si="1477"/>
        <v>0.26</v>
      </c>
      <c r="BA299" s="428">
        <f t="shared" si="1477"/>
        <v>0.26</v>
      </c>
      <c r="BB299" s="428">
        <f t="shared" si="1477"/>
        <v>0.26</v>
      </c>
      <c r="BC299" s="428">
        <f t="shared" si="1477"/>
        <v>0.26</v>
      </c>
      <c r="BD299" s="428">
        <f t="shared" si="1477"/>
        <v>0.26</v>
      </c>
      <c r="BE299" s="428">
        <f t="shared" si="1477"/>
        <v>0.26</v>
      </c>
      <c r="BF299" s="428">
        <f t="shared" si="1477"/>
        <v>0.26</v>
      </c>
      <c r="BG299" s="428">
        <f t="shared" si="1477"/>
        <v>0.26</v>
      </c>
      <c r="BH299" s="428">
        <f t="shared" si="1477"/>
        <v>0.26</v>
      </c>
      <c r="BI299" s="459">
        <f t="shared" si="1477"/>
        <v>0.26</v>
      </c>
      <c r="BJ299" s="428">
        <f t="shared" si="1477"/>
        <v>0.26</v>
      </c>
      <c r="BK299" s="428">
        <f t="shared" si="1477"/>
        <v>0.26</v>
      </c>
      <c r="BL299" s="428">
        <f t="shared" si="1477"/>
        <v>0.26</v>
      </c>
      <c r="BM299" s="460">
        <f t="shared" ref="BM299" si="1478">BL299</f>
        <v>0.26</v>
      </c>
      <c r="BN299" s="460">
        <f t="shared" ref="BN299" si="1479">BM299</f>
        <v>0.26</v>
      </c>
      <c r="BO299" s="460">
        <f t="shared" ref="BO299" si="1480">BN299</f>
        <v>0.26</v>
      </c>
      <c r="BP299" s="460">
        <f t="shared" ref="BP299" si="1481">BO299</f>
        <v>0.26</v>
      </c>
      <c r="BQ299" s="460">
        <f t="shared" ref="BQ299" si="1482">BP299</f>
        <v>0.26</v>
      </c>
      <c r="BR299" s="460">
        <f t="shared" ref="BR299" si="1483">BQ299</f>
        <v>0.26</v>
      </c>
      <c r="BS299" s="460">
        <f t="shared" ref="BS299" si="1484">BR299</f>
        <v>0.26</v>
      </c>
      <c r="BT299" s="460">
        <f t="shared" ref="BT299" si="1485">BS299</f>
        <v>0.26</v>
      </c>
      <c r="BU299" s="460">
        <f t="shared" ref="BU299" si="1486">BT299</f>
        <v>0.26</v>
      </c>
      <c r="BV299" s="460">
        <f t="shared" ref="BV299" si="1487">BU299</f>
        <v>0.26</v>
      </c>
      <c r="BW299" s="460">
        <f t="shared" ref="BW299" si="1488">BV299</f>
        <v>0.26</v>
      </c>
      <c r="BX299" s="460">
        <f t="shared" ref="BX299" si="1489">BW299</f>
        <v>0.26</v>
      </c>
      <c r="BY299" s="460">
        <f t="shared" ref="BY299" si="1490">BX299</f>
        <v>0.26</v>
      </c>
      <c r="BZ299" s="460">
        <f t="shared" ref="BZ299" si="1491">BY299</f>
        <v>0.26</v>
      </c>
      <c r="CA299" s="460">
        <f t="shared" ref="CA299" si="1492">BZ299</f>
        <v>0.26</v>
      </c>
      <c r="CB299" s="460">
        <f t="shared" ref="CB299" si="1493">CA299</f>
        <v>0.26</v>
      </c>
      <c r="CC299" s="460">
        <f t="shared" ref="CC299" si="1494">CB299</f>
        <v>0.26</v>
      </c>
      <c r="CD299" s="178"/>
      <c r="CE299" s="1"/>
      <c r="CF299" s="1"/>
      <c r="CG299" s="1"/>
      <c r="CH299" s="1"/>
      <c r="CI299" s="1"/>
      <c r="CJ299" s="1"/>
    </row>
    <row r="300" spans="37:88">
      <c r="AK300" s="171" t="s">
        <v>720</v>
      </c>
      <c r="AL300" s="122"/>
      <c r="AM300" s="361"/>
      <c r="AN300" s="319">
        <f t="shared" ref="AN300:AT300" si="1495">AN227</f>
        <v>0.02</v>
      </c>
      <c r="AO300" s="318">
        <f t="shared" si="1495"/>
        <v>0.02</v>
      </c>
      <c r="AP300" s="318">
        <f t="shared" si="1495"/>
        <v>0.02</v>
      </c>
      <c r="AQ300" s="318">
        <f t="shared" si="1495"/>
        <v>0.02</v>
      </c>
      <c r="AR300" s="318">
        <f t="shared" si="1495"/>
        <v>0.02</v>
      </c>
      <c r="AS300" s="319">
        <f t="shared" si="1495"/>
        <v>0.02</v>
      </c>
      <c r="AT300" s="319">
        <f t="shared" si="1495"/>
        <v>0.02</v>
      </c>
      <c r="AU300" s="319">
        <f>AU291</f>
        <v>0.02</v>
      </c>
      <c r="AV300" s="319">
        <f t="shared" ref="AV300:BL300" si="1496">AV291</f>
        <v>0.02</v>
      </c>
      <c r="AW300" s="319">
        <f t="shared" si="1496"/>
        <v>0.02</v>
      </c>
      <c r="AX300" s="319">
        <f t="shared" si="1496"/>
        <v>0.02</v>
      </c>
      <c r="AY300" s="319">
        <f t="shared" si="1496"/>
        <v>0.02</v>
      </c>
      <c r="AZ300" s="319">
        <f t="shared" si="1496"/>
        <v>0.02</v>
      </c>
      <c r="BA300" s="319">
        <f t="shared" si="1496"/>
        <v>0.02</v>
      </c>
      <c r="BB300" s="319">
        <f t="shared" si="1496"/>
        <v>0.02</v>
      </c>
      <c r="BC300" s="320">
        <f t="shared" si="1496"/>
        <v>0.02</v>
      </c>
      <c r="BD300" s="320">
        <f t="shared" si="1496"/>
        <v>0.02</v>
      </c>
      <c r="BE300" s="320">
        <f t="shared" si="1496"/>
        <v>0.02</v>
      </c>
      <c r="BF300" s="320">
        <f t="shared" si="1496"/>
        <v>0.02</v>
      </c>
      <c r="BG300" s="320">
        <f t="shared" si="1496"/>
        <v>0.02</v>
      </c>
      <c r="BH300" s="320">
        <f t="shared" si="1496"/>
        <v>0.02</v>
      </c>
      <c r="BI300" s="321">
        <f t="shared" si="1496"/>
        <v>0.02</v>
      </c>
      <c r="BJ300" s="320">
        <f t="shared" si="1496"/>
        <v>0.02</v>
      </c>
      <c r="BK300" s="320">
        <f t="shared" si="1496"/>
        <v>0.02</v>
      </c>
      <c r="BL300" s="320">
        <f t="shared" si="1496"/>
        <v>0.02</v>
      </c>
      <c r="BM300" s="322">
        <f t="shared" ref="BM300:CC300" si="1497">BM291</f>
        <v>0.02</v>
      </c>
      <c r="BN300" s="322">
        <f t="shared" si="1497"/>
        <v>0.02</v>
      </c>
      <c r="BO300" s="322">
        <f t="shared" si="1497"/>
        <v>0.02</v>
      </c>
      <c r="BP300" s="322">
        <f t="shared" si="1497"/>
        <v>0.02</v>
      </c>
      <c r="BQ300" s="322">
        <f t="shared" si="1497"/>
        <v>0.02</v>
      </c>
      <c r="BR300" s="322">
        <f t="shared" si="1497"/>
        <v>0.02</v>
      </c>
      <c r="BS300" s="322">
        <f t="shared" si="1497"/>
        <v>0.02</v>
      </c>
      <c r="BT300" s="322">
        <f t="shared" si="1497"/>
        <v>0.02</v>
      </c>
      <c r="BU300" s="322">
        <f t="shared" si="1497"/>
        <v>0.02</v>
      </c>
      <c r="BV300" s="322">
        <f t="shared" si="1497"/>
        <v>0.02</v>
      </c>
      <c r="BW300" s="322">
        <f t="shared" si="1497"/>
        <v>0.02</v>
      </c>
      <c r="BX300" s="322">
        <f t="shared" si="1497"/>
        <v>0.02</v>
      </c>
      <c r="BY300" s="322">
        <f t="shared" si="1497"/>
        <v>0.02</v>
      </c>
      <c r="BZ300" s="322">
        <f t="shared" si="1497"/>
        <v>0.02</v>
      </c>
      <c r="CA300" s="322">
        <f t="shared" si="1497"/>
        <v>0.02</v>
      </c>
      <c r="CB300" s="322">
        <f t="shared" si="1497"/>
        <v>0.02</v>
      </c>
      <c r="CC300" s="322">
        <f t="shared" si="1497"/>
        <v>0.02</v>
      </c>
      <c r="CD300" s="178"/>
      <c r="CE300" s="1"/>
      <c r="CF300" s="1"/>
      <c r="CG300" s="1"/>
      <c r="CH300" s="1"/>
      <c r="CI300" s="1"/>
      <c r="CJ300" s="1"/>
    </row>
    <row r="301" spans="37:88">
      <c r="AK301" s="363"/>
      <c r="AL301" s="40"/>
      <c r="AM301" s="122"/>
      <c r="AN301" s="122"/>
      <c r="AO301" s="293"/>
      <c r="AP301" s="148"/>
      <c r="AQ301" s="148"/>
      <c r="AR301" s="148"/>
      <c r="BC301" s="121"/>
      <c r="BD301" s="121"/>
      <c r="BG301" s="121"/>
      <c r="BH301" s="121"/>
      <c r="BI301" s="294"/>
      <c r="BJ301" s="121"/>
      <c r="BK301" s="121"/>
      <c r="BL301" s="121"/>
      <c r="BM301" s="295"/>
      <c r="BN301" s="295"/>
      <c r="BO301" s="295"/>
      <c r="BP301" s="295"/>
      <c r="BQ301" s="295"/>
      <c r="BR301" s="295"/>
      <c r="BS301" s="295"/>
      <c r="BT301" s="295"/>
      <c r="BU301" s="295"/>
      <c r="BV301" s="295"/>
      <c r="BW301" s="295"/>
      <c r="BX301" s="295"/>
      <c r="BY301" s="295"/>
      <c r="BZ301" s="295"/>
      <c r="CA301" s="295"/>
      <c r="CB301" s="295"/>
      <c r="CC301" s="295"/>
      <c r="CD301" s="364"/>
      <c r="CE301" s="1"/>
      <c r="CF301" s="1"/>
      <c r="CG301" s="1"/>
      <c r="CH301" s="1"/>
      <c r="CI301" s="1"/>
      <c r="CJ301" s="1"/>
    </row>
    <row r="302" spans="37:88" ht="13.8" thickBot="1">
      <c r="AK302" s="171"/>
      <c r="AL302" s="122"/>
      <c r="AM302" s="122"/>
      <c r="AN302" s="376"/>
      <c r="AO302" s="293"/>
      <c r="AP302" s="377"/>
      <c r="AQ302" s="377"/>
      <c r="AR302" s="424"/>
      <c r="AS302" s="361"/>
      <c r="AT302" s="361"/>
      <c r="AU302" s="361"/>
      <c r="AV302" s="361"/>
      <c r="AW302" s="361"/>
      <c r="AX302" s="361"/>
      <c r="AY302" s="462"/>
      <c r="AZ302" s="349"/>
      <c r="BC302" s="121"/>
      <c r="BD302" s="121"/>
      <c r="BG302" s="121"/>
      <c r="BH302" s="121"/>
      <c r="BI302" s="294"/>
      <c r="BJ302" s="121"/>
      <c r="BK302" s="121"/>
      <c r="BL302" s="121"/>
      <c r="BM302" s="295"/>
      <c r="BN302" s="295"/>
      <c r="BO302" s="295"/>
      <c r="BP302" s="295"/>
      <c r="BQ302" s="295"/>
      <c r="BR302" s="295"/>
      <c r="BS302" s="295"/>
      <c r="BT302" s="295"/>
      <c r="BU302" s="295"/>
      <c r="BV302" s="295"/>
      <c r="BW302" s="295"/>
      <c r="BX302" s="295"/>
      <c r="BY302" s="295"/>
      <c r="BZ302" s="295"/>
      <c r="CA302" s="295"/>
      <c r="CB302" s="295"/>
      <c r="CC302" s="295"/>
      <c r="CE302" s="1"/>
      <c r="CF302" s="1"/>
      <c r="CG302" s="1"/>
      <c r="CH302" s="1"/>
      <c r="CI302" s="1"/>
      <c r="CJ302" s="1"/>
    </row>
    <row r="303" spans="37:88">
      <c r="AK303" s="358" t="s">
        <v>977</v>
      </c>
      <c r="AL303" s="125"/>
      <c r="AM303" s="125"/>
      <c r="AN303" s="125">
        <v>2001</v>
      </c>
      <c r="AO303" s="286">
        <f t="shared" ref="AO303:BL303" si="1498">AN303+1</f>
        <v>2002</v>
      </c>
      <c r="AP303" s="287">
        <f t="shared" si="1498"/>
        <v>2003</v>
      </c>
      <c r="AQ303" s="287">
        <f t="shared" si="1498"/>
        <v>2004</v>
      </c>
      <c r="AR303" s="287">
        <f t="shared" si="1498"/>
        <v>2005</v>
      </c>
      <c r="AS303" s="285">
        <f t="shared" si="1498"/>
        <v>2006</v>
      </c>
      <c r="AT303" s="285">
        <f t="shared" si="1498"/>
        <v>2007</v>
      </c>
      <c r="AU303" s="285">
        <f t="shared" si="1498"/>
        <v>2008</v>
      </c>
      <c r="AV303" s="285">
        <f t="shared" si="1498"/>
        <v>2009</v>
      </c>
      <c r="AW303" s="285">
        <f t="shared" si="1498"/>
        <v>2010</v>
      </c>
      <c r="AX303" s="285">
        <f t="shared" si="1498"/>
        <v>2011</v>
      </c>
      <c r="AY303" s="285">
        <f t="shared" si="1498"/>
        <v>2012</v>
      </c>
      <c r="AZ303" s="285">
        <f t="shared" si="1498"/>
        <v>2013</v>
      </c>
      <c r="BA303" s="285">
        <f t="shared" si="1498"/>
        <v>2014</v>
      </c>
      <c r="BB303" s="285">
        <f t="shared" si="1498"/>
        <v>2015</v>
      </c>
      <c r="BC303" s="288">
        <f t="shared" si="1498"/>
        <v>2016</v>
      </c>
      <c r="BD303" s="288">
        <f t="shared" si="1498"/>
        <v>2017</v>
      </c>
      <c r="BE303" s="288">
        <f t="shared" si="1498"/>
        <v>2018</v>
      </c>
      <c r="BF303" s="288">
        <f t="shared" si="1498"/>
        <v>2019</v>
      </c>
      <c r="BG303" s="288">
        <f t="shared" si="1498"/>
        <v>2020</v>
      </c>
      <c r="BH303" s="288">
        <f t="shared" si="1498"/>
        <v>2021</v>
      </c>
      <c r="BI303" s="289">
        <f t="shared" si="1498"/>
        <v>2022</v>
      </c>
      <c r="BJ303" s="288">
        <f t="shared" si="1498"/>
        <v>2023</v>
      </c>
      <c r="BK303" s="288">
        <f t="shared" si="1498"/>
        <v>2024</v>
      </c>
      <c r="BL303" s="288">
        <f t="shared" si="1498"/>
        <v>2025</v>
      </c>
      <c r="BM303" s="290">
        <f t="shared" ref="BM303" si="1499">BL303+1</f>
        <v>2026</v>
      </c>
      <c r="BN303" s="290">
        <f t="shared" ref="BN303" si="1500">BM303+1</f>
        <v>2027</v>
      </c>
      <c r="BO303" s="290">
        <f t="shared" ref="BO303" si="1501">BN303+1</f>
        <v>2028</v>
      </c>
      <c r="BP303" s="290">
        <f t="shared" ref="BP303" si="1502">BO303+1</f>
        <v>2029</v>
      </c>
      <c r="BQ303" s="290">
        <f t="shared" ref="BQ303" si="1503">BP303+1</f>
        <v>2030</v>
      </c>
      <c r="BR303" s="290">
        <f t="shared" ref="BR303" si="1504">BQ303+1</f>
        <v>2031</v>
      </c>
      <c r="BS303" s="290">
        <f t="shared" ref="BS303" si="1505">BR303+1</f>
        <v>2032</v>
      </c>
      <c r="BT303" s="290">
        <f t="shared" ref="BT303" si="1506">BS303+1</f>
        <v>2033</v>
      </c>
      <c r="BU303" s="290">
        <f t="shared" ref="BU303" si="1507">BT303+1</f>
        <v>2034</v>
      </c>
      <c r="BV303" s="290">
        <f t="shared" ref="BV303" si="1508">BU303+1</f>
        <v>2035</v>
      </c>
      <c r="BW303" s="290">
        <f t="shared" ref="BW303" si="1509">BV303+1</f>
        <v>2036</v>
      </c>
      <c r="BX303" s="290">
        <f t="shared" ref="BX303" si="1510">BW303+1</f>
        <v>2037</v>
      </c>
      <c r="BY303" s="290">
        <f t="shared" ref="BY303" si="1511">BX303+1</f>
        <v>2038</v>
      </c>
      <c r="BZ303" s="290">
        <f t="shared" ref="BZ303" si="1512">BY303+1</f>
        <v>2039</v>
      </c>
      <c r="CA303" s="290">
        <f t="shared" ref="CA303" si="1513">BZ303+1</f>
        <v>2040</v>
      </c>
      <c r="CB303" s="290">
        <f t="shared" ref="CB303" si="1514">CA303+1</f>
        <v>2041</v>
      </c>
      <c r="CC303" s="290">
        <f t="shared" ref="CC303" si="1515">CB303+1</f>
        <v>2042</v>
      </c>
      <c r="CD303" s="291"/>
      <c r="CE303" s="1"/>
      <c r="CF303" s="1"/>
      <c r="CG303" s="1"/>
      <c r="CH303" s="1"/>
      <c r="CI303" s="1"/>
      <c r="CJ303" s="1"/>
    </row>
    <row r="304" spans="37:88">
      <c r="AK304" s="171"/>
      <c r="AL304" s="122"/>
      <c r="AM304" s="122"/>
      <c r="AN304" s="122" t="str">
        <f t="shared" ref="AN304:CC304" si="1516">IF($AA$17=4,$Z$16,IF($AA$17=5,$Z$17,$Z$13))</f>
        <v>WAO</v>
      </c>
      <c r="AO304" s="122" t="str">
        <f t="shared" si="1516"/>
        <v>WAO</v>
      </c>
      <c r="AP304" s="122" t="str">
        <f t="shared" si="1516"/>
        <v>WAO</v>
      </c>
      <c r="AQ304" s="293" t="str">
        <f t="shared" si="1516"/>
        <v>WAO</v>
      </c>
      <c r="AR304" s="293" t="str">
        <f t="shared" si="1516"/>
        <v>WAO</v>
      </c>
      <c r="AS304" s="444" t="str">
        <f t="shared" si="1516"/>
        <v>WAO</v>
      </c>
      <c r="AT304" s="444" t="str">
        <f t="shared" si="1516"/>
        <v>WAO</v>
      </c>
      <c r="AU304" s="444" t="str">
        <f t="shared" si="1516"/>
        <v>WAO</v>
      </c>
      <c r="AV304" s="444" t="str">
        <f t="shared" si="1516"/>
        <v>WAO</v>
      </c>
      <c r="AW304" s="444" t="str">
        <f t="shared" si="1516"/>
        <v>WAO</v>
      </c>
      <c r="AX304" s="444" t="str">
        <f t="shared" si="1516"/>
        <v>WAO</v>
      </c>
      <c r="AY304" s="444" t="str">
        <f t="shared" si="1516"/>
        <v>WAO</v>
      </c>
      <c r="AZ304" s="444" t="str">
        <f t="shared" si="1516"/>
        <v>WAO</v>
      </c>
      <c r="BA304" s="444" t="str">
        <f t="shared" si="1516"/>
        <v>WAO</v>
      </c>
      <c r="BB304" s="444" t="str">
        <f t="shared" si="1516"/>
        <v>WAO</v>
      </c>
      <c r="BC304" s="445" t="str">
        <f t="shared" si="1516"/>
        <v>WAO</v>
      </c>
      <c r="BD304" s="445" t="str">
        <f t="shared" si="1516"/>
        <v>WAO</v>
      </c>
      <c r="BE304" s="445" t="str">
        <f t="shared" si="1516"/>
        <v>WAO</v>
      </c>
      <c r="BF304" s="445" t="str">
        <f t="shared" si="1516"/>
        <v>WAO</v>
      </c>
      <c r="BG304" s="445" t="str">
        <f t="shared" si="1516"/>
        <v>WAO</v>
      </c>
      <c r="BH304" s="445" t="str">
        <f t="shared" si="1516"/>
        <v>WAO</v>
      </c>
      <c r="BI304" s="446" t="str">
        <f t="shared" si="1516"/>
        <v>WAO</v>
      </c>
      <c r="BJ304" s="445" t="str">
        <f t="shared" si="1516"/>
        <v>WAO</v>
      </c>
      <c r="BK304" s="445" t="str">
        <f t="shared" si="1516"/>
        <v>WAO</v>
      </c>
      <c r="BL304" s="445" t="str">
        <f t="shared" si="1516"/>
        <v>WAO</v>
      </c>
      <c r="BM304" s="447" t="str">
        <f t="shared" si="1516"/>
        <v>WAO</v>
      </c>
      <c r="BN304" s="447" t="str">
        <f t="shared" si="1516"/>
        <v>WAO</v>
      </c>
      <c r="BO304" s="447" t="str">
        <f t="shared" si="1516"/>
        <v>WAO</v>
      </c>
      <c r="BP304" s="447" t="str">
        <f t="shared" si="1516"/>
        <v>WAO</v>
      </c>
      <c r="BQ304" s="447" t="str">
        <f t="shared" si="1516"/>
        <v>WAO</v>
      </c>
      <c r="BR304" s="447" t="str">
        <f t="shared" si="1516"/>
        <v>WAO</v>
      </c>
      <c r="BS304" s="447" t="str">
        <f t="shared" si="1516"/>
        <v>WAO</v>
      </c>
      <c r="BT304" s="447" t="str">
        <f t="shared" si="1516"/>
        <v>WAO</v>
      </c>
      <c r="BU304" s="447" t="str">
        <f t="shared" si="1516"/>
        <v>WAO</v>
      </c>
      <c r="BV304" s="447" t="str">
        <f t="shared" si="1516"/>
        <v>WAO</v>
      </c>
      <c r="BW304" s="447" t="str">
        <f t="shared" si="1516"/>
        <v>WAO</v>
      </c>
      <c r="BX304" s="447" t="str">
        <f t="shared" si="1516"/>
        <v>WAO</v>
      </c>
      <c r="BY304" s="447" t="str">
        <f t="shared" si="1516"/>
        <v>WAO</v>
      </c>
      <c r="BZ304" s="447" t="str">
        <f t="shared" si="1516"/>
        <v>WAO</v>
      </c>
      <c r="CA304" s="447" t="str">
        <f t="shared" si="1516"/>
        <v>WAO</v>
      </c>
      <c r="CB304" s="447" t="str">
        <f t="shared" si="1516"/>
        <v>WAO</v>
      </c>
      <c r="CC304" s="447" t="str">
        <f t="shared" si="1516"/>
        <v>WAO</v>
      </c>
      <c r="CD304" s="178"/>
      <c r="CE304" s="1"/>
      <c r="CF304" s="1"/>
      <c r="CG304" s="1"/>
      <c r="CH304" s="1"/>
      <c r="CI304" s="1"/>
      <c r="CJ304" s="1"/>
    </row>
    <row r="305" spans="37:119">
      <c r="AK305" s="171" t="s">
        <v>715</v>
      </c>
      <c r="AL305" s="122"/>
      <c r="AM305" s="359"/>
      <c r="AN305" s="299">
        <f t="shared" ref="AN305:AT305" si="1517">IF($AA$17=4,AN286,IF($AA$17=5,AN295,AN259))</f>
        <v>2.6651231066002534E-2</v>
      </c>
      <c r="AO305" s="299">
        <f t="shared" si="1517"/>
        <v>3.7659730819599391E-2</v>
      </c>
      <c r="AP305" s="299">
        <f t="shared" si="1517"/>
        <v>4.1433788213758316E-2</v>
      </c>
      <c r="AQ305" s="299">
        <f t="shared" si="1517"/>
        <v>4.1022225148983571E-2</v>
      </c>
      <c r="AR305" s="299">
        <f t="shared" si="1517"/>
        <v>3.2974624821844323E-2</v>
      </c>
      <c r="AS305" s="300">
        <f t="shared" si="1517"/>
        <v>1.741105519772157E-2</v>
      </c>
      <c r="AT305" s="300">
        <f t="shared" si="1517"/>
        <v>1.0559160160651171E-2</v>
      </c>
      <c r="AU305" s="300">
        <f>IF($AA$17=4,AU286,IF($AA$17=5,AU295,AU259))</f>
        <v>1.0162187059377326E-2</v>
      </c>
      <c r="AV305" s="300">
        <f t="shared" ref="AV305:BL305" si="1518">IF($AA$17=4,AV286,IF($AA$17=5,AV295,AV259))</f>
        <v>1.7668932912550117E-2</v>
      </c>
      <c r="AW305" s="300">
        <f t="shared" si="1518"/>
        <v>2.5444356029305171E-2</v>
      </c>
      <c r="AX305" s="300">
        <f t="shared" si="1518"/>
        <v>2.4641313377188334E-2</v>
      </c>
      <c r="AY305" s="300">
        <f t="shared" si="1518"/>
        <v>2.1741447391596669E-2</v>
      </c>
      <c r="AZ305" s="300">
        <f t="shared" si="1518"/>
        <v>2.5437233887533495E-2</v>
      </c>
      <c r="BA305" s="300">
        <f t="shared" si="1518"/>
        <v>1.3861492515345297E-2</v>
      </c>
      <c r="BB305" s="300">
        <f t="shared" si="1518"/>
        <v>1.3694652802078267E-2</v>
      </c>
      <c r="BC305" s="301">
        <f t="shared" si="1518"/>
        <v>1.2383656557784395E-2</v>
      </c>
      <c r="BD305" s="301">
        <f t="shared" si="1518"/>
        <v>1.3646416148230811E-2</v>
      </c>
      <c r="BE305" s="301">
        <f t="shared" si="1518"/>
        <v>1.451037729467175E-2</v>
      </c>
      <c r="BF305" s="301">
        <f t="shared" si="1518"/>
        <v>1.6186984318659059E-2</v>
      </c>
      <c r="BG305" s="301">
        <f t="shared" si="1518"/>
        <v>2.056297127094453E-2</v>
      </c>
      <c r="BH305" s="301">
        <f t="shared" si="1518"/>
        <v>2.2436713595748392E-2</v>
      </c>
      <c r="BI305" s="302">
        <f t="shared" si="1518"/>
        <v>2.1004539684301715E-2</v>
      </c>
      <c r="BJ305" s="301">
        <f t="shared" si="1518"/>
        <v>2.4462787806639907E-2</v>
      </c>
      <c r="BK305" s="301">
        <f t="shared" si="1518"/>
        <v>5.0900385505608714E-2</v>
      </c>
      <c r="BL305" s="301">
        <f t="shared" si="1518"/>
        <v>6.2614622044458779E-2</v>
      </c>
      <c r="BM305" s="303">
        <f t="shared" ref="BM305:CC305" si="1519">IF($AA$17=4,BM286,IF($AA$17=5,BM295,BM259))</f>
        <v>6.2614622044458779E-2</v>
      </c>
      <c r="BN305" s="303">
        <f t="shared" si="1519"/>
        <v>6.2614622044458779E-2</v>
      </c>
      <c r="BO305" s="303">
        <f t="shared" si="1519"/>
        <v>6.2614622044458779E-2</v>
      </c>
      <c r="BP305" s="303">
        <f t="shared" si="1519"/>
        <v>6.2614622044458779E-2</v>
      </c>
      <c r="BQ305" s="303">
        <f t="shared" si="1519"/>
        <v>6.2614622044458779E-2</v>
      </c>
      <c r="BR305" s="303">
        <f t="shared" si="1519"/>
        <v>6.2614622044458779E-2</v>
      </c>
      <c r="BS305" s="303">
        <f t="shared" si="1519"/>
        <v>6.2614622044458779E-2</v>
      </c>
      <c r="BT305" s="303">
        <f t="shared" si="1519"/>
        <v>6.2614622044458779E-2</v>
      </c>
      <c r="BU305" s="303">
        <f t="shared" si="1519"/>
        <v>6.2614622044458779E-2</v>
      </c>
      <c r="BV305" s="303">
        <f t="shared" si="1519"/>
        <v>6.2614622044458779E-2</v>
      </c>
      <c r="BW305" s="303">
        <f t="shared" si="1519"/>
        <v>6.2614622044458779E-2</v>
      </c>
      <c r="BX305" s="303">
        <f t="shared" si="1519"/>
        <v>6.2614622044458779E-2</v>
      </c>
      <c r="BY305" s="303">
        <f t="shared" si="1519"/>
        <v>6.2614622044458779E-2</v>
      </c>
      <c r="BZ305" s="303">
        <f t="shared" si="1519"/>
        <v>6.2614622044458779E-2</v>
      </c>
      <c r="CA305" s="303">
        <f t="shared" si="1519"/>
        <v>6.2614622044458779E-2</v>
      </c>
      <c r="CB305" s="303">
        <f t="shared" si="1519"/>
        <v>6.2614622044458779E-2</v>
      </c>
      <c r="CC305" s="303">
        <f t="shared" si="1519"/>
        <v>6.2614622044458779E-2</v>
      </c>
      <c r="CD305" s="178"/>
      <c r="CE305" s="1"/>
      <c r="CF305" s="1"/>
      <c r="CG305" s="1"/>
      <c r="CH305" s="1"/>
      <c r="CI305" s="1"/>
      <c r="CJ305" s="1"/>
    </row>
    <row r="306" spans="37:119">
      <c r="AK306" s="171" t="s">
        <v>716</v>
      </c>
      <c r="AL306" s="122"/>
      <c r="AM306" s="359"/>
      <c r="AN306" s="308">
        <f t="shared" ref="AN306:BL306" si="1520">IF($AA$17=4,AN287,IF($AA$17=5,AN296,AN260))</f>
        <v>5.4500009839908214E-2</v>
      </c>
      <c r="AO306" s="308">
        <f t="shared" si="1520"/>
        <v>4.7799991598603153E-2</v>
      </c>
      <c r="AP306" s="308">
        <f t="shared" si="1520"/>
        <v>4.6599997461220122E-2</v>
      </c>
      <c r="AQ306" s="308">
        <f t="shared" si="1520"/>
        <v>4.5000007490993976E-2</v>
      </c>
      <c r="AR306" s="308">
        <f t="shared" si="1520"/>
        <v>3.9300011835601056E-2</v>
      </c>
      <c r="AS306" s="309">
        <f t="shared" si="1520"/>
        <v>3.6156695917221038E-2</v>
      </c>
      <c r="AT306" s="309">
        <f t="shared" si="1520"/>
        <v>3.8235620751875921E-2</v>
      </c>
      <c r="AU306" s="309">
        <f t="shared" si="1520"/>
        <v>4.410003903757409E-2</v>
      </c>
      <c r="AV306" s="309">
        <f t="shared" si="1520"/>
        <v>4.2200028760331243E-2</v>
      </c>
      <c r="AW306" s="309">
        <f t="shared" si="1520"/>
        <v>3.8900033450578686E-2</v>
      </c>
      <c r="AX306" s="309">
        <f t="shared" si="1520"/>
        <v>3.1000007537453245E-2</v>
      </c>
      <c r="AY306" s="309">
        <f t="shared" si="1520"/>
        <v>2.7100009653499013E-2</v>
      </c>
      <c r="AZ306" s="309">
        <f t="shared" si="1520"/>
        <v>2.2300050192195053E-2</v>
      </c>
      <c r="BA306" s="309">
        <f t="shared" si="1520"/>
        <v>2.5299957325744638E-2</v>
      </c>
      <c r="BB306" s="309">
        <f t="shared" si="1520"/>
        <v>1.5399960174683036E-2</v>
      </c>
      <c r="BC306" s="310">
        <f t="shared" si="1520"/>
        <v>1.1100034333807018E-2</v>
      </c>
      <c r="BD306" s="310">
        <f t="shared" si="1520"/>
        <v>7.1000003200292205E-3</v>
      </c>
      <c r="BE306" s="310">
        <f t="shared" si="1520"/>
        <v>9.1000155016305317E-3</v>
      </c>
      <c r="BF306" s="310">
        <f t="shared" si="1520"/>
        <v>8.6000335029261521E-3</v>
      </c>
      <c r="BG306" s="310">
        <f t="shared" si="1520"/>
        <v>1.0400554570129117E-3</v>
      </c>
      <c r="BH306" s="310">
        <f t="shared" si="1520"/>
        <v>-2.1600186074329786E-3</v>
      </c>
      <c r="BI306" s="311">
        <f t="shared" si="1520"/>
        <v>8.7995469739587939E-4</v>
      </c>
      <c r="BJ306" s="310">
        <f t="shared" si="1520"/>
        <v>2.3329968858514682E-2</v>
      </c>
      <c r="BK306" s="310">
        <f t="shared" si="1520"/>
        <v>3.0590005328907655E-2</v>
      </c>
      <c r="BL306" s="310">
        <f t="shared" si="1520"/>
        <v>2.6869942060977925E-2</v>
      </c>
      <c r="BM306" s="312">
        <f t="shared" ref="BM306:CC306" si="1521">IF($AA$17=4,BM287,IF($AA$17=5,BM296,BM260))</f>
        <v>2.6869942060977925E-2</v>
      </c>
      <c r="BN306" s="312">
        <f t="shared" si="1521"/>
        <v>2.6869942060977925E-2</v>
      </c>
      <c r="BO306" s="312">
        <f t="shared" si="1521"/>
        <v>2.6869942060977925E-2</v>
      </c>
      <c r="BP306" s="312">
        <f t="shared" si="1521"/>
        <v>2.6869942060977925E-2</v>
      </c>
      <c r="BQ306" s="312">
        <f t="shared" si="1521"/>
        <v>2.6869942060977925E-2</v>
      </c>
      <c r="BR306" s="312">
        <f t="shared" si="1521"/>
        <v>2.6869942060977925E-2</v>
      </c>
      <c r="BS306" s="312">
        <f t="shared" si="1521"/>
        <v>2.6869942060977925E-2</v>
      </c>
      <c r="BT306" s="312">
        <f t="shared" si="1521"/>
        <v>2.6869942060977925E-2</v>
      </c>
      <c r="BU306" s="312">
        <f t="shared" si="1521"/>
        <v>2.6869942060977925E-2</v>
      </c>
      <c r="BV306" s="312">
        <f t="shared" si="1521"/>
        <v>2.6869942060977925E-2</v>
      </c>
      <c r="BW306" s="312">
        <f t="shared" si="1521"/>
        <v>2.6869942060977925E-2</v>
      </c>
      <c r="BX306" s="312">
        <f t="shared" si="1521"/>
        <v>2.6869942060977925E-2</v>
      </c>
      <c r="BY306" s="312">
        <f t="shared" si="1521"/>
        <v>2.6869942060977925E-2</v>
      </c>
      <c r="BZ306" s="312">
        <f t="shared" si="1521"/>
        <v>2.6869942060977925E-2</v>
      </c>
      <c r="CA306" s="312">
        <f t="shared" si="1521"/>
        <v>2.6869942060977925E-2</v>
      </c>
      <c r="CB306" s="312">
        <f t="shared" si="1521"/>
        <v>2.6869942060977925E-2</v>
      </c>
      <c r="CC306" s="312">
        <f t="shared" si="1521"/>
        <v>2.6869942060977925E-2</v>
      </c>
      <c r="CD306" s="178"/>
      <c r="CE306" s="1"/>
      <c r="CF306" s="1"/>
      <c r="CG306" s="1"/>
      <c r="CH306" s="1"/>
      <c r="CI306" s="1"/>
      <c r="CJ306" s="1"/>
    </row>
    <row r="307" spans="37:119">
      <c r="AK307" s="171" t="s">
        <v>717</v>
      </c>
      <c r="AL307" s="122"/>
      <c r="AM307" s="360"/>
      <c r="AN307" s="308">
        <f t="shared" ref="AN307:BL307" si="1522">IF($AA$17=4,AN288,IF($AA$17=5,AN297,AN261))</f>
        <v>0.214</v>
      </c>
      <c r="AO307" s="308">
        <f t="shared" si="1522"/>
        <v>0.214</v>
      </c>
      <c r="AP307" s="308">
        <f t="shared" si="1522"/>
        <v>0.214</v>
      </c>
      <c r="AQ307" s="308">
        <f t="shared" si="1522"/>
        <v>0.214</v>
      </c>
      <c r="AR307" s="308">
        <f t="shared" si="1522"/>
        <v>0.214</v>
      </c>
      <c r="AS307" s="309">
        <f t="shared" si="1522"/>
        <v>0.214</v>
      </c>
      <c r="AT307" s="309">
        <f t="shared" si="1522"/>
        <v>0.20100000000000001</v>
      </c>
      <c r="AU307" s="309">
        <f t="shared" si="1522"/>
        <v>0.20100000000000001</v>
      </c>
      <c r="AV307" s="309">
        <f t="shared" si="1522"/>
        <v>0.20100000000000001</v>
      </c>
      <c r="AW307" s="309">
        <f t="shared" si="1522"/>
        <v>0.20100000000000001</v>
      </c>
      <c r="AX307" s="309">
        <f t="shared" si="1522"/>
        <v>0.20100000000000001</v>
      </c>
      <c r="AY307" s="309">
        <f t="shared" si="1522"/>
        <v>0.20100000000000001</v>
      </c>
      <c r="AZ307" s="309">
        <f t="shared" si="1522"/>
        <v>0.20100000000000001</v>
      </c>
      <c r="BA307" s="309">
        <f t="shared" si="1522"/>
        <v>0.20100000000000001</v>
      </c>
      <c r="BB307" s="309">
        <f t="shared" si="1522"/>
        <v>0.20100000000000001</v>
      </c>
      <c r="BC307" s="310">
        <f t="shared" si="1522"/>
        <v>0.20100000000000001</v>
      </c>
      <c r="BD307" s="310">
        <f t="shared" si="1522"/>
        <v>0.20100000000000001</v>
      </c>
      <c r="BE307" s="310">
        <f t="shared" si="1522"/>
        <v>0.20100000000000001</v>
      </c>
      <c r="BF307" s="310">
        <f t="shared" si="1522"/>
        <v>0.20100000000000001</v>
      </c>
      <c r="BG307" s="310">
        <f t="shared" si="1522"/>
        <v>0.20100000000000001</v>
      </c>
      <c r="BH307" s="310">
        <f t="shared" si="1522"/>
        <v>0.20100000000000001</v>
      </c>
      <c r="BI307" s="311">
        <f t="shared" si="1522"/>
        <v>0.20100000000000001</v>
      </c>
      <c r="BJ307" s="310">
        <f t="shared" si="1522"/>
        <v>0.20100000000000001</v>
      </c>
      <c r="BK307" s="310">
        <f t="shared" si="1522"/>
        <v>0.20100000000000001</v>
      </c>
      <c r="BL307" s="310">
        <f t="shared" si="1522"/>
        <v>0.20100000000000001</v>
      </c>
      <c r="BM307" s="312">
        <f t="shared" ref="BM307:CC307" si="1523">IF($AA$17=4,BM288,IF($AA$17=5,BM297,BM261))</f>
        <v>0.20100000000000001</v>
      </c>
      <c r="BN307" s="312">
        <f t="shared" si="1523"/>
        <v>0.20100000000000001</v>
      </c>
      <c r="BO307" s="312">
        <f t="shared" si="1523"/>
        <v>0.20100000000000001</v>
      </c>
      <c r="BP307" s="312">
        <f t="shared" si="1523"/>
        <v>0.20100000000000001</v>
      </c>
      <c r="BQ307" s="312">
        <f t="shared" si="1523"/>
        <v>0.20100000000000001</v>
      </c>
      <c r="BR307" s="312">
        <f t="shared" si="1523"/>
        <v>0.20100000000000001</v>
      </c>
      <c r="BS307" s="312">
        <f t="shared" si="1523"/>
        <v>0.20100000000000001</v>
      </c>
      <c r="BT307" s="312">
        <f t="shared" si="1523"/>
        <v>0.20100000000000001</v>
      </c>
      <c r="BU307" s="312">
        <f t="shared" si="1523"/>
        <v>0.20100000000000001</v>
      </c>
      <c r="BV307" s="312">
        <f t="shared" si="1523"/>
        <v>0.20100000000000001</v>
      </c>
      <c r="BW307" s="312">
        <f t="shared" si="1523"/>
        <v>0.20100000000000001</v>
      </c>
      <c r="BX307" s="312">
        <f t="shared" si="1523"/>
        <v>0.20100000000000001</v>
      </c>
      <c r="BY307" s="312">
        <f t="shared" si="1523"/>
        <v>0.20100000000000001</v>
      </c>
      <c r="BZ307" s="312">
        <f t="shared" si="1523"/>
        <v>0.20100000000000001</v>
      </c>
      <c r="CA307" s="312">
        <f t="shared" si="1523"/>
        <v>0.20100000000000001</v>
      </c>
      <c r="CB307" s="312">
        <f t="shared" si="1523"/>
        <v>0.20100000000000001</v>
      </c>
      <c r="CC307" s="312">
        <f t="shared" si="1523"/>
        <v>0.20100000000000001</v>
      </c>
      <c r="CD307" s="178"/>
      <c r="CE307" s="1"/>
      <c r="CF307" s="1"/>
      <c r="CG307" s="1"/>
      <c r="CH307" s="1"/>
      <c r="CI307" s="1"/>
      <c r="CJ307" s="1"/>
    </row>
    <row r="308" spans="37:119" ht="15.6">
      <c r="AK308" s="171" t="s">
        <v>718</v>
      </c>
      <c r="AL308" s="122"/>
      <c r="AM308" s="360"/>
      <c r="AN308" s="308">
        <f t="shared" ref="AN308:BL308" si="1524">IF($AA$17=4,AN289,IF($AA$17=5,AN298,AN262))</f>
        <v>1.4E-2</v>
      </c>
      <c r="AO308" s="308">
        <f t="shared" si="1524"/>
        <v>1.4E-2</v>
      </c>
      <c r="AP308" s="308">
        <f t="shared" si="1524"/>
        <v>1.4E-2</v>
      </c>
      <c r="AQ308" s="308">
        <f t="shared" si="1524"/>
        <v>1.4E-2</v>
      </c>
      <c r="AR308" s="308">
        <f t="shared" si="1524"/>
        <v>1.4E-2</v>
      </c>
      <c r="AS308" s="309">
        <f t="shared" si="1524"/>
        <v>1.4E-2</v>
      </c>
      <c r="AT308" s="309">
        <f t="shared" si="1524"/>
        <v>1.4E-2</v>
      </c>
      <c r="AU308" s="309">
        <f t="shared" si="1524"/>
        <v>1.4E-2</v>
      </c>
      <c r="AV308" s="309">
        <f t="shared" si="1524"/>
        <v>1.4E-2</v>
      </c>
      <c r="AW308" s="309">
        <f t="shared" si="1524"/>
        <v>1.4E-2</v>
      </c>
      <c r="AX308" s="309">
        <f t="shared" si="1524"/>
        <v>1.4E-2</v>
      </c>
      <c r="AY308" s="309">
        <f t="shared" si="1524"/>
        <v>1.4E-2</v>
      </c>
      <c r="AZ308" s="309">
        <f t="shared" si="1524"/>
        <v>1.4E-2</v>
      </c>
      <c r="BA308" s="309">
        <f t="shared" si="1524"/>
        <v>1.4E-2</v>
      </c>
      <c r="BB308" s="309">
        <f t="shared" si="1524"/>
        <v>1.4E-2</v>
      </c>
      <c r="BC308" s="310">
        <f t="shared" si="1524"/>
        <v>1.4E-2</v>
      </c>
      <c r="BD308" s="310">
        <f t="shared" si="1524"/>
        <v>1.4E-2</v>
      </c>
      <c r="BE308" s="310">
        <f t="shared" si="1524"/>
        <v>1.4E-2</v>
      </c>
      <c r="BF308" s="310">
        <f t="shared" si="1524"/>
        <v>1.4E-2</v>
      </c>
      <c r="BG308" s="310">
        <f t="shared" si="1524"/>
        <v>1.4E-2</v>
      </c>
      <c r="BH308" s="310">
        <f t="shared" si="1524"/>
        <v>1.4E-2</v>
      </c>
      <c r="BI308" s="311">
        <f t="shared" si="1524"/>
        <v>1.4E-2</v>
      </c>
      <c r="BJ308" s="310">
        <f t="shared" si="1524"/>
        <v>1.4E-2</v>
      </c>
      <c r="BK308" s="310">
        <f t="shared" si="1524"/>
        <v>1.4E-2</v>
      </c>
      <c r="BL308" s="310">
        <f t="shared" si="1524"/>
        <v>1.4E-2</v>
      </c>
      <c r="BM308" s="312">
        <f t="shared" ref="BM308:CC308" si="1525">IF($AA$17=4,BM289,IF($AA$17=5,BM298,BM262))</f>
        <v>1.4E-2</v>
      </c>
      <c r="BN308" s="312">
        <f t="shared" si="1525"/>
        <v>1.4E-2</v>
      </c>
      <c r="BO308" s="312">
        <f t="shared" si="1525"/>
        <v>1.4E-2</v>
      </c>
      <c r="BP308" s="312">
        <f t="shared" si="1525"/>
        <v>1.4E-2</v>
      </c>
      <c r="BQ308" s="312">
        <f t="shared" si="1525"/>
        <v>1.4E-2</v>
      </c>
      <c r="BR308" s="312">
        <f t="shared" si="1525"/>
        <v>1.4E-2</v>
      </c>
      <c r="BS308" s="312">
        <f t="shared" si="1525"/>
        <v>1.4E-2</v>
      </c>
      <c r="BT308" s="312">
        <f t="shared" si="1525"/>
        <v>1.4E-2</v>
      </c>
      <c r="BU308" s="312">
        <f t="shared" si="1525"/>
        <v>1.4E-2</v>
      </c>
      <c r="BV308" s="312">
        <f t="shared" si="1525"/>
        <v>1.4E-2</v>
      </c>
      <c r="BW308" s="312">
        <f t="shared" si="1525"/>
        <v>1.4E-2</v>
      </c>
      <c r="BX308" s="312">
        <f t="shared" si="1525"/>
        <v>1.4E-2</v>
      </c>
      <c r="BY308" s="312">
        <f t="shared" si="1525"/>
        <v>1.4E-2</v>
      </c>
      <c r="BZ308" s="312">
        <f t="shared" si="1525"/>
        <v>1.4E-2</v>
      </c>
      <c r="CA308" s="312">
        <f t="shared" si="1525"/>
        <v>1.4E-2</v>
      </c>
      <c r="CB308" s="312">
        <f t="shared" si="1525"/>
        <v>1.4E-2</v>
      </c>
      <c r="CC308" s="312">
        <f t="shared" si="1525"/>
        <v>1.4E-2</v>
      </c>
      <c r="CD308" s="178"/>
      <c r="CE308" s="1"/>
      <c r="CF308" s="1"/>
      <c r="CG308" s="1"/>
      <c r="CH308" s="1"/>
      <c r="CI308" s="1"/>
      <c r="CJ308" s="1"/>
    </row>
    <row r="309" spans="37:119">
      <c r="AK309" s="171" t="s">
        <v>719</v>
      </c>
      <c r="AL309" s="122"/>
      <c r="AM309" s="361"/>
      <c r="AN309" s="308">
        <f t="shared" ref="AN309:BL309" si="1526">IF($AA$17=4,AN290,IF($AA$17=5,AN299,AN263))</f>
        <v>0.21</v>
      </c>
      <c r="AO309" s="308">
        <f t="shared" si="1526"/>
        <v>0.21</v>
      </c>
      <c r="AP309" s="308">
        <f t="shared" si="1526"/>
        <v>0.21</v>
      </c>
      <c r="AQ309" s="308">
        <f t="shared" si="1526"/>
        <v>0.21</v>
      </c>
      <c r="AR309" s="308">
        <f t="shared" si="1526"/>
        <v>0.21</v>
      </c>
      <c r="AS309" s="309">
        <f t="shared" si="1526"/>
        <v>0.21</v>
      </c>
      <c r="AT309" s="309">
        <f t="shared" si="1526"/>
        <v>0.17</v>
      </c>
      <c r="AU309" s="309">
        <f t="shared" si="1526"/>
        <v>0.22</v>
      </c>
      <c r="AV309" s="309">
        <f t="shared" si="1526"/>
        <v>0.22</v>
      </c>
      <c r="AW309" s="309">
        <f t="shared" si="1526"/>
        <v>0.22</v>
      </c>
      <c r="AX309" s="309">
        <f t="shared" si="1526"/>
        <v>0.22</v>
      </c>
      <c r="AY309" s="309">
        <f t="shared" si="1526"/>
        <v>0.22</v>
      </c>
      <c r="AZ309" s="309">
        <f t="shared" si="1526"/>
        <v>0.22</v>
      </c>
      <c r="BA309" s="309">
        <f t="shared" si="1526"/>
        <v>0.22</v>
      </c>
      <c r="BB309" s="309">
        <f t="shared" si="1526"/>
        <v>0.22</v>
      </c>
      <c r="BC309" s="310">
        <f t="shared" si="1526"/>
        <v>0.22</v>
      </c>
      <c r="BD309" s="310">
        <f t="shared" si="1526"/>
        <v>0.22</v>
      </c>
      <c r="BE309" s="310">
        <f t="shared" si="1526"/>
        <v>0.22</v>
      </c>
      <c r="BF309" s="310">
        <f t="shared" si="1526"/>
        <v>0.22</v>
      </c>
      <c r="BG309" s="310">
        <f t="shared" si="1526"/>
        <v>0.22</v>
      </c>
      <c r="BH309" s="310">
        <f t="shared" si="1526"/>
        <v>0.22</v>
      </c>
      <c r="BI309" s="311">
        <f t="shared" si="1526"/>
        <v>0.22</v>
      </c>
      <c r="BJ309" s="310">
        <f t="shared" si="1526"/>
        <v>0.22</v>
      </c>
      <c r="BK309" s="310">
        <f t="shared" si="1526"/>
        <v>0.22</v>
      </c>
      <c r="BL309" s="310">
        <f t="shared" si="1526"/>
        <v>0.22</v>
      </c>
      <c r="BM309" s="312">
        <f t="shared" ref="BM309:CC309" si="1527">IF($AA$17=4,BM290,IF($AA$17=5,BM299,BM263))</f>
        <v>0.22</v>
      </c>
      <c r="BN309" s="312">
        <f t="shared" si="1527"/>
        <v>0.22</v>
      </c>
      <c r="BO309" s="312">
        <f t="shared" si="1527"/>
        <v>0.22</v>
      </c>
      <c r="BP309" s="312">
        <f t="shared" si="1527"/>
        <v>0.22</v>
      </c>
      <c r="BQ309" s="312">
        <f t="shared" si="1527"/>
        <v>0.22</v>
      </c>
      <c r="BR309" s="312">
        <f t="shared" si="1527"/>
        <v>0.22</v>
      </c>
      <c r="BS309" s="312">
        <f t="shared" si="1527"/>
        <v>0.22</v>
      </c>
      <c r="BT309" s="312">
        <f t="shared" si="1527"/>
        <v>0.22</v>
      </c>
      <c r="BU309" s="312">
        <f t="shared" si="1527"/>
        <v>0.22</v>
      </c>
      <c r="BV309" s="312">
        <f t="shared" si="1527"/>
        <v>0.22</v>
      </c>
      <c r="BW309" s="312">
        <f t="shared" si="1527"/>
        <v>0.22</v>
      </c>
      <c r="BX309" s="312">
        <f t="shared" si="1527"/>
        <v>0.22</v>
      </c>
      <c r="BY309" s="312">
        <f t="shared" si="1527"/>
        <v>0.22</v>
      </c>
      <c r="BZ309" s="312">
        <f t="shared" si="1527"/>
        <v>0.22</v>
      </c>
      <c r="CA309" s="312">
        <f t="shared" si="1527"/>
        <v>0.22</v>
      </c>
      <c r="CB309" s="312">
        <f t="shared" si="1527"/>
        <v>0.22</v>
      </c>
      <c r="CC309" s="312">
        <f t="shared" si="1527"/>
        <v>0.22</v>
      </c>
      <c r="CD309" s="178"/>
      <c r="CE309" s="1"/>
      <c r="CF309" s="1"/>
      <c r="CG309" s="1"/>
      <c r="CH309" s="1"/>
      <c r="CI309" s="1"/>
      <c r="CJ309" s="1"/>
    </row>
    <row r="310" spans="37:119">
      <c r="AK310" s="171" t="s">
        <v>720</v>
      </c>
      <c r="AL310" s="122"/>
      <c r="AM310" s="361"/>
      <c r="AN310" s="318">
        <f t="shared" ref="AN310:BL310" si="1528">IF($AA$17=4,AN291,IF($AA$17=5,AN300,AN264))</f>
        <v>0.02</v>
      </c>
      <c r="AO310" s="318">
        <f t="shared" si="1528"/>
        <v>0.02</v>
      </c>
      <c r="AP310" s="318">
        <f t="shared" si="1528"/>
        <v>0.02</v>
      </c>
      <c r="AQ310" s="318">
        <f t="shared" si="1528"/>
        <v>0.02</v>
      </c>
      <c r="AR310" s="318">
        <f t="shared" si="1528"/>
        <v>0.02</v>
      </c>
      <c r="AS310" s="319">
        <f t="shared" si="1528"/>
        <v>0.02</v>
      </c>
      <c r="AT310" s="319">
        <f t="shared" si="1528"/>
        <v>0.02</v>
      </c>
      <c r="AU310" s="319">
        <f t="shared" si="1528"/>
        <v>0.02</v>
      </c>
      <c r="AV310" s="319">
        <f t="shared" si="1528"/>
        <v>0.02</v>
      </c>
      <c r="AW310" s="319">
        <f t="shared" si="1528"/>
        <v>0.02</v>
      </c>
      <c r="AX310" s="319">
        <f t="shared" si="1528"/>
        <v>0.02</v>
      </c>
      <c r="AY310" s="319">
        <f t="shared" si="1528"/>
        <v>0.02</v>
      </c>
      <c r="AZ310" s="319">
        <f t="shared" si="1528"/>
        <v>0.02</v>
      </c>
      <c r="BA310" s="319">
        <f t="shared" si="1528"/>
        <v>0.02</v>
      </c>
      <c r="BB310" s="319">
        <f t="shared" si="1528"/>
        <v>0.02</v>
      </c>
      <c r="BC310" s="320">
        <f t="shared" si="1528"/>
        <v>0.02</v>
      </c>
      <c r="BD310" s="320">
        <f t="shared" si="1528"/>
        <v>0.02</v>
      </c>
      <c r="BE310" s="320">
        <f t="shared" si="1528"/>
        <v>0.02</v>
      </c>
      <c r="BF310" s="320">
        <f t="shared" si="1528"/>
        <v>0.02</v>
      </c>
      <c r="BG310" s="320">
        <f t="shared" si="1528"/>
        <v>0.02</v>
      </c>
      <c r="BH310" s="320">
        <f t="shared" si="1528"/>
        <v>0.02</v>
      </c>
      <c r="BI310" s="321">
        <f t="shared" si="1528"/>
        <v>0.02</v>
      </c>
      <c r="BJ310" s="320">
        <f t="shared" si="1528"/>
        <v>0.02</v>
      </c>
      <c r="BK310" s="320">
        <f t="shared" si="1528"/>
        <v>0.02</v>
      </c>
      <c r="BL310" s="320">
        <f t="shared" si="1528"/>
        <v>0.02</v>
      </c>
      <c r="BM310" s="322">
        <f t="shared" ref="BM310:CC310" si="1529">IF($AA$17=4,BM291,IF($AA$17=5,BM300,BM264))</f>
        <v>0.02</v>
      </c>
      <c r="BN310" s="322">
        <f t="shared" si="1529"/>
        <v>0.02</v>
      </c>
      <c r="BO310" s="322">
        <f t="shared" si="1529"/>
        <v>0.02</v>
      </c>
      <c r="BP310" s="322">
        <f t="shared" si="1529"/>
        <v>0.02</v>
      </c>
      <c r="BQ310" s="322">
        <f t="shared" si="1529"/>
        <v>0.02</v>
      </c>
      <c r="BR310" s="322">
        <f t="shared" si="1529"/>
        <v>0.02</v>
      </c>
      <c r="BS310" s="322">
        <f t="shared" si="1529"/>
        <v>0.02</v>
      </c>
      <c r="BT310" s="322">
        <f t="shared" si="1529"/>
        <v>0.02</v>
      </c>
      <c r="BU310" s="322">
        <f t="shared" si="1529"/>
        <v>0.02</v>
      </c>
      <c r="BV310" s="322">
        <f t="shared" si="1529"/>
        <v>0.02</v>
      </c>
      <c r="BW310" s="322">
        <f t="shared" si="1529"/>
        <v>0.02</v>
      </c>
      <c r="BX310" s="322">
        <f t="shared" si="1529"/>
        <v>0.02</v>
      </c>
      <c r="BY310" s="322">
        <f t="shared" si="1529"/>
        <v>0.02</v>
      </c>
      <c r="BZ310" s="322">
        <f t="shared" si="1529"/>
        <v>0.02</v>
      </c>
      <c r="CA310" s="322">
        <f t="shared" si="1529"/>
        <v>0.02</v>
      </c>
      <c r="CB310" s="322">
        <f t="shared" si="1529"/>
        <v>0.02</v>
      </c>
      <c r="CC310" s="322">
        <f t="shared" si="1529"/>
        <v>0.02</v>
      </c>
      <c r="CD310" s="178"/>
      <c r="CE310" s="1"/>
      <c r="CF310" s="1"/>
      <c r="CG310" s="1"/>
      <c r="CH310" s="1"/>
      <c r="CI310" s="1"/>
      <c r="CJ310" s="1"/>
    </row>
    <row r="311" spans="37:119">
      <c r="AK311" s="363"/>
      <c r="AL311" s="40"/>
      <c r="AM311" s="122"/>
      <c r="AN311" s="122"/>
      <c r="AO311" s="293"/>
      <c r="AP311" s="148"/>
      <c r="AQ311" s="148"/>
      <c r="AR311" s="148"/>
      <c r="BC311" s="121"/>
      <c r="BD311" s="121"/>
      <c r="BG311" s="121"/>
      <c r="BH311" s="121"/>
      <c r="BI311" s="294"/>
      <c r="BJ311" s="121"/>
      <c r="BK311" s="121"/>
      <c r="BL311" s="121"/>
      <c r="BM311" s="295"/>
      <c r="BN311" s="295"/>
      <c r="BO311" s="295"/>
      <c r="BP311" s="295"/>
      <c r="BQ311" s="295"/>
      <c r="BR311" s="295"/>
      <c r="BS311" s="295"/>
      <c r="BT311" s="295"/>
      <c r="BU311" s="295"/>
      <c r="BV311" s="295"/>
      <c r="BW311" s="295"/>
      <c r="BX311" s="295"/>
      <c r="BY311" s="295"/>
      <c r="BZ311" s="295"/>
      <c r="CA311" s="295"/>
      <c r="CB311" s="295"/>
      <c r="CC311" s="295"/>
      <c r="CD311" s="364"/>
      <c r="CE311" s="1"/>
      <c r="CF311" s="1"/>
      <c r="CG311" s="1"/>
      <c r="CH311" s="1"/>
      <c r="CI311" s="1"/>
      <c r="CJ311" s="1"/>
    </row>
    <row r="312" spans="37:119">
      <c r="AK312" s="363"/>
      <c r="AL312" s="40"/>
      <c r="AM312" s="122"/>
      <c r="AN312" s="328">
        <v>2001</v>
      </c>
      <c r="AO312" s="329">
        <f t="shared" ref="AO312:BL312" si="1530">AN312+1</f>
        <v>2002</v>
      </c>
      <c r="AP312" s="148">
        <f t="shared" si="1530"/>
        <v>2003</v>
      </c>
      <c r="AQ312" s="148">
        <f t="shared" si="1530"/>
        <v>2004</v>
      </c>
      <c r="AR312" s="148">
        <f t="shared" si="1530"/>
        <v>2005</v>
      </c>
      <c r="AS312" s="3">
        <f t="shared" si="1530"/>
        <v>2006</v>
      </c>
      <c r="AT312" s="3">
        <f t="shared" si="1530"/>
        <v>2007</v>
      </c>
      <c r="AU312" s="3">
        <f t="shared" si="1530"/>
        <v>2008</v>
      </c>
      <c r="AV312" s="3">
        <f t="shared" si="1530"/>
        <v>2009</v>
      </c>
      <c r="AW312" s="3">
        <f t="shared" si="1530"/>
        <v>2010</v>
      </c>
      <c r="AX312" s="3">
        <f t="shared" si="1530"/>
        <v>2011</v>
      </c>
      <c r="AY312" s="3">
        <f t="shared" si="1530"/>
        <v>2012</v>
      </c>
      <c r="AZ312" s="3">
        <f t="shared" si="1530"/>
        <v>2013</v>
      </c>
      <c r="BA312" s="3">
        <f t="shared" si="1530"/>
        <v>2014</v>
      </c>
      <c r="BB312" s="3">
        <f t="shared" si="1530"/>
        <v>2015</v>
      </c>
      <c r="BC312" s="121">
        <f t="shared" si="1530"/>
        <v>2016</v>
      </c>
      <c r="BD312" s="121">
        <f t="shared" si="1530"/>
        <v>2017</v>
      </c>
      <c r="BE312" s="121">
        <f t="shared" si="1530"/>
        <v>2018</v>
      </c>
      <c r="BF312" s="121">
        <f t="shared" si="1530"/>
        <v>2019</v>
      </c>
      <c r="BG312" s="121">
        <f t="shared" si="1530"/>
        <v>2020</v>
      </c>
      <c r="BH312" s="121">
        <f t="shared" si="1530"/>
        <v>2021</v>
      </c>
      <c r="BI312" s="294">
        <f t="shared" si="1530"/>
        <v>2022</v>
      </c>
      <c r="BJ312" s="121">
        <f t="shared" si="1530"/>
        <v>2023</v>
      </c>
      <c r="BK312" s="121">
        <f t="shared" si="1530"/>
        <v>2024</v>
      </c>
      <c r="BL312" s="121">
        <f t="shared" si="1530"/>
        <v>2025</v>
      </c>
      <c r="BM312" s="295">
        <f t="shared" ref="BM312" si="1531">BL312+1</f>
        <v>2026</v>
      </c>
      <c r="BN312" s="295">
        <f t="shared" ref="BN312" si="1532">BM312+1</f>
        <v>2027</v>
      </c>
      <c r="BO312" s="295">
        <f t="shared" ref="BO312" si="1533">BN312+1</f>
        <v>2028</v>
      </c>
      <c r="BP312" s="295">
        <f t="shared" ref="BP312" si="1534">BO312+1</f>
        <v>2029</v>
      </c>
      <c r="BQ312" s="295">
        <f t="shared" ref="BQ312" si="1535">BP312+1</f>
        <v>2030</v>
      </c>
      <c r="BR312" s="295">
        <f t="shared" ref="BR312" si="1536">BQ312+1</f>
        <v>2031</v>
      </c>
      <c r="BS312" s="295">
        <f t="shared" ref="BS312" si="1537">BR312+1</f>
        <v>2032</v>
      </c>
      <c r="BT312" s="295">
        <f t="shared" ref="BT312" si="1538">BS312+1</f>
        <v>2033</v>
      </c>
      <c r="BU312" s="295">
        <f t="shared" ref="BU312" si="1539">BT312+1</f>
        <v>2034</v>
      </c>
      <c r="BV312" s="295">
        <f t="shared" ref="BV312" si="1540">BU312+1</f>
        <v>2035</v>
      </c>
      <c r="BW312" s="295">
        <f t="shared" ref="BW312" si="1541">BV312+1</f>
        <v>2036</v>
      </c>
      <c r="BX312" s="295">
        <f t="shared" ref="BX312" si="1542">BW312+1</f>
        <v>2037</v>
      </c>
      <c r="BY312" s="295">
        <f t="shared" ref="BY312" si="1543">BX312+1</f>
        <v>2038</v>
      </c>
      <c r="BZ312" s="295">
        <f t="shared" ref="BZ312" si="1544">BY312+1</f>
        <v>2039</v>
      </c>
      <c r="CA312" s="295">
        <f t="shared" ref="CA312" si="1545">BZ312+1</f>
        <v>2040</v>
      </c>
      <c r="CB312" s="295">
        <f t="shared" ref="CB312" si="1546">CA312+1</f>
        <v>2041</v>
      </c>
      <c r="CC312" s="295">
        <f t="shared" ref="CC312" si="1547">CB312+1</f>
        <v>2042</v>
      </c>
      <c r="CD312" s="364"/>
      <c r="CE312" s="1"/>
      <c r="CF312" s="1"/>
      <c r="CG312" s="1"/>
      <c r="CH312" s="1"/>
      <c r="CI312" s="1"/>
      <c r="CJ312" s="1"/>
    </row>
    <row r="313" spans="37:119">
      <c r="AK313" s="171"/>
      <c r="AL313" s="122"/>
      <c r="AM313" s="122"/>
      <c r="AN313" s="122" t="s">
        <v>721</v>
      </c>
      <c r="AO313" s="293" t="s">
        <v>721</v>
      </c>
      <c r="AP313" s="148" t="s">
        <v>721</v>
      </c>
      <c r="AQ313" s="148" t="s">
        <v>721</v>
      </c>
      <c r="AR313" s="148" t="s">
        <v>721</v>
      </c>
      <c r="AS313" s="3" t="s">
        <v>721</v>
      </c>
      <c r="AT313" s="3" t="s">
        <v>721</v>
      </c>
      <c r="AU313" s="3" t="s">
        <v>721</v>
      </c>
      <c r="AV313" s="3" t="s">
        <v>721</v>
      </c>
      <c r="AW313" s="3" t="s">
        <v>721</v>
      </c>
      <c r="AX313" s="3" t="s">
        <v>721</v>
      </c>
      <c r="AY313" s="3" t="s">
        <v>721</v>
      </c>
      <c r="AZ313" s="3" t="s">
        <v>721</v>
      </c>
      <c r="BA313" s="3" t="s">
        <v>721</v>
      </c>
      <c r="BB313" s="3" t="s">
        <v>721</v>
      </c>
      <c r="BC313" s="121" t="s">
        <v>721</v>
      </c>
      <c r="BD313" s="121" t="s">
        <v>721</v>
      </c>
      <c r="BE313" s="121" t="s">
        <v>721</v>
      </c>
      <c r="BF313" s="121" t="s">
        <v>721</v>
      </c>
      <c r="BG313" s="121" t="s">
        <v>721</v>
      </c>
      <c r="BH313" s="121" t="s">
        <v>721</v>
      </c>
      <c r="BI313" s="294" t="s">
        <v>721</v>
      </c>
      <c r="BJ313" s="121" t="s">
        <v>721</v>
      </c>
      <c r="BK313" s="121" t="s">
        <v>721</v>
      </c>
      <c r="BL313" s="121" t="s">
        <v>721</v>
      </c>
      <c r="BM313" s="295" t="s">
        <v>721</v>
      </c>
      <c r="BN313" s="295" t="s">
        <v>721</v>
      </c>
      <c r="BO313" s="295" t="s">
        <v>721</v>
      </c>
      <c r="BP313" s="295" t="s">
        <v>721</v>
      </c>
      <c r="BQ313" s="295" t="s">
        <v>721</v>
      </c>
      <c r="BR313" s="295" t="s">
        <v>721</v>
      </c>
      <c r="BS313" s="295" t="s">
        <v>721</v>
      </c>
      <c r="BT313" s="295" t="s">
        <v>721</v>
      </c>
      <c r="BU313" s="295" t="s">
        <v>721</v>
      </c>
      <c r="BV313" s="295" t="s">
        <v>721</v>
      </c>
      <c r="BW313" s="295" t="s">
        <v>721</v>
      </c>
      <c r="BX313" s="295" t="s">
        <v>721</v>
      </c>
      <c r="BY313" s="295" t="s">
        <v>721</v>
      </c>
      <c r="BZ313" s="295" t="s">
        <v>721</v>
      </c>
      <c r="CA313" s="295" t="s">
        <v>721</v>
      </c>
      <c r="CB313" s="295" t="s">
        <v>721</v>
      </c>
      <c r="CC313" s="295" t="s">
        <v>721</v>
      </c>
      <c r="CD313" s="364"/>
      <c r="CE313" s="1"/>
      <c r="CF313" s="1"/>
      <c r="CG313" s="1"/>
      <c r="CH313" s="1"/>
      <c r="CI313" s="1"/>
      <c r="CJ313" s="1"/>
    </row>
    <row r="314" spans="37:119">
      <c r="AK314" s="171" t="s">
        <v>715</v>
      </c>
      <c r="AL314" s="122"/>
      <c r="AM314" s="122"/>
      <c r="AN314" s="299">
        <f t="shared" ref="AN314:BL314" si="1548">AN268</f>
        <v>2.6651231066002534E-2</v>
      </c>
      <c r="AO314" s="299">
        <f t="shared" si="1548"/>
        <v>3.7659730819599391E-2</v>
      </c>
      <c r="AP314" s="299">
        <f t="shared" si="1548"/>
        <v>4.1433788213758316E-2</v>
      </c>
      <c r="AQ314" s="299">
        <f t="shared" si="1548"/>
        <v>4.1022225148983571E-2</v>
      </c>
      <c r="AR314" s="299">
        <f t="shared" si="1548"/>
        <v>3.2974624821844323E-2</v>
      </c>
      <c r="AS314" s="300">
        <f t="shared" si="1548"/>
        <v>1.741105519772157E-2</v>
      </c>
      <c r="AT314" s="300">
        <f t="shared" si="1548"/>
        <v>1.0559160160651171E-2</v>
      </c>
      <c r="AU314" s="300">
        <f t="shared" si="1548"/>
        <v>1.0162187059377326E-2</v>
      </c>
      <c r="AV314" s="300">
        <f t="shared" si="1548"/>
        <v>1.7668932912550117E-2</v>
      </c>
      <c r="AW314" s="300">
        <f t="shared" si="1548"/>
        <v>2.5444356029305171E-2</v>
      </c>
      <c r="AX314" s="300">
        <f t="shared" si="1548"/>
        <v>2.4641313377188334E-2</v>
      </c>
      <c r="AY314" s="300">
        <f t="shared" si="1548"/>
        <v>2.1741447391596669E-2</v>
      </c>
      <c r="AZ314" s="300">
        <f t="shared" si="1548"/>
        <v>2.5437233887533495E-2</v>
      </c>
      <c r="BA314" s="300">
        <f t="shared" si="1548"/>
        <v>1.3861492515345297E-2</v>
      </c>
      <c r="BB314" s="300">
        <f t="shared" si="1548"/>
        <v>1.3694652802078267E-2</v>
      </c>
      <c r="BC314" s="301">
        <f t="shared" si="1548"/>
        <v>1.2383656557784395E-2</v>
      </c>
      <c r="BD314" s="301">
        <f t="shared" si="1548"/>
        <v>1.3646416148230811E-2</v>
      </c>
      <c r="BE314" s="301">
        <f t="shared" si="1548"/>
        <v>1.451037729467175E-2</v>
      </c>
      <c r="BF314" s="301">
        <f t="shared" si="1548"/>
        <v>1.6186984318659059E-2</v>
      </c>
      <c r="BG314" s="301">
        <f t="shared" si="1548"/>
        <v>2.056297127094453E-2</v>
      </c>
      <c r="BH314" s="301">
        <f t="shared" si="1548"/>
        <v>2.2436713595748392E-2</v>
      </c>
      <c r="BI314" s="302">
        <f t="shared" si="1548"/>
        <v>2.1004539684301715E-2</v>
      </c>
      <c r="BJ314" s="301">
        <f t="shared" si="1548"/>
        <v>2.4462787806639907E-2</v>
      </c>
      <c r="BK314" s="301">
        <f t="shared" si="1548"/>
        <v>5.0900385505608714E-2</v>
      </c>
      <c r="BL314" s="301">
        <f t="shared" si="1548"/>
        <v>6.2614622044458779E-2</v>
      </c>
      <c r="BM314" s="303">
        <f t="shared" ref="BM314:CC314" si="1549">BM268</f>
        <v>6.2614622044458779E-2</v>
      </c>
      <c r="BN314" s="303">
        <f t="shared" si="1549"/>
        <v>6.2614622044458779E-2</v>
      </c>
      <c r="BO314" s="303">
        <f t="shared" si="1549"/>
        <v>6.2614622044458779E-2</v>
      </c>
      <c r="BP314" s="303">
        <f t="shared" si="1549"/>
        <v>6.2614622044458779E-2</v>
      </c>
      <c r="BQ314" s="303">
        <f t="shared" si="1549"/>
        <v>6.2614622044458779E-2</v>
      </c>
      <c r="BR314" s="303">
        <f t="shared" si="1549"/>
        <v>6.2614622044458779E-2</v>
      </c>
      <c r="BS314" s="303">
        <f t="shared" si="1549"/>
        <v>6.2614622044458779E-2</v>
      </c>
      <c r="BT314" s="303">
        <f t="shared" si="1549"/>
        <v>6.2614622044458779E-2</v>
      </c>
      <c r="BU314" s="303">
        <f t="shared" si="1549"/>
        <v>6.2614622044458779E-2</v>
      </c>
      <c r="BV314" s="303">
        <f t="shared" si="1549"/>
        <v>6.2614622044458779E-2</v>
      </c>
      <c r="BW314" s="303">
        <f t="shared" si="1549"/>
        <v>6.2614622044458779E-2</v>
      </c>
      <c r="BX314" s="303">
        <f t="shared" si="1549"/>
        <v>6.2614622044458779E-2</v>
      </c>
      <c r="BY314" s="303">
        <f t="shared" si="1549"/>
        <v>6.2614622044458779E-2</v>
      </c>
      <c r="BZ314" s="303">
        <f t="shared" si="1549"/>
        <v>6.2614622044458779E-2</v>
      </c>
      <c r="CA314" s="303">
        <f t="shared" si="1549"/>
        <v>6.2614622044458779E-2</v>
      </c>
      <c r="CB314" s="303">
        <f t="shared" si="1549"/>
        <v>6.2614622044458779E-2</v>
      </c>
      <c r="CC314" s="303">
        <f t="shared" si="1549"/>
        <v>6.2614622044458779E-2</v>
      </c>
      <c r="CD314" s="364"/>
      <c r="CE314" s="1"/>
      <c r="CF314" s="1"/>
      <c r="CG314" s="1"/>
      <c r="CH314" s="1"/>
      <c r="CI314" s="1"/>
      <c r="CJ314" s="1"/>
    </row>
    <row r="315" spans="37:119">
      <c r="AK315" s="171" t="s">
        <v>716</v>
      </c>
      <c r="AL315" s="122"/>
      <c r="AM315" s="122"/>
      <c r="AN315" s="308">
        <f t="shared" ref="AN315:BL315" si="1550">AN269</f>
        <v>5.4500009839908214E-2</v>
      </c>
      <c r="AO315" s="308">
        <f t="shared" si="1550"/>
        <v>4.7799991598603153E-2</v>
      </c>
      <c r="AP315" s="308">
        <f t="shared" si="1550"/>
        <v>4.6599997461220122E-2</v>
      </c>
      <c r="AQ315" s="308">
        <f t="shared" si="1550"/>
        <v>4.5000007490993976E-2</v>
      </c>
      <c r="AR315" s="308">
        <f t="shared" si="1550"/>
        <v>3.9300011835601056E-2</v>
      </c>
      <c r="AS315" s="309">
        <f t="shared" si="1550"/>
        <v>3.6156695917221038E-2</v>
      </c>
      <c r="AT315" s="309">
        <f t="shared" si="1550"/>
        <v>3.8235620751875921E-2</v>
      </c>
      <c r="AU315" s="309">
        <f t="shared" si="1550"/>
        <v>4.410003903757409E-2</v>
      </c>
      <c r="AV315" s="309">
        <f t="shared" si="1550"/>
        <v>4.2200028760331243E-2</v>
      </c>
      <c r="AW315" s="309">
        <f t="shared" si="1550"/>
        <v>3.8900033450578686E-2</v>
      </c>
      <c r="AX315" s="309">
        <f t="shared" si="1550"/>
        <v>3.1000007537453245E-2</v>
      </c>
      <c r="AY315" s="309">
        <f t="shared" si="1550"/>
        <v>2.7100009653499013E-2</v>
      </c>
      <c r="AZ315" s="309">
        <f t="shared" si="1550"/>
        <v>2.2300050192195053E-2</v>
      </c>
      <c r="BA315" s="309">
        <f t="shared" si="1550"/>
        <v>2.5299957325744638E-2</v>
      </c>
      <c r="BB315" s="309">
        <f t="shared" si="1550"/>
        <v>1.5399960174683036E-2</v>
      </c>
      <c r="BC315" s="310">
        <f t="shared" si="1550"/>
        <v>1.1100034333807018E-2</v>
      </c>
      <c r="BD315" s="310">
        <f t="shared" si="1550"/>
        <v>7.1000003200292205E-3</v>
      </c>
      <c r="BE315" s="310">
        <f t="shared" si="1550"/>
        <v>9.1000155016305317E-3</v>
      </c>
      <c r="BF315" s="310">
        <f t="shared" si="1550"/>
        <v>8.6000335029261521E-3</v>
      </c>
      <c r="BG315" s="310">
        <f t="shared" si="1550"/>
        <v>1.0400554570129117E-3</v>
      </c>
      <c r="BH315" s="310">
        <f t="shared" si="1550"/>
        <v>-2.1600186074329786E-3</v>
      </c>
      <c r="BI315" s="311">
        <f t="shared" si="1550"/>
        <v>8.7995469739587939E-4</v>
      </c>
      <c r="BJ315" s="310">
        <f t="shared" si="1550"/>
        <v>2.3329968858514682E-2</v>
      </c>
      <c r="BK315" s="310">
        <f t="shared" si="1550"/>
        <v>3.0590005328907655E-2</v>
      </c>
      <c r="BL315" s="310">
        <f t="shared" si="1550"/>
        <v>2.6869942060977925E-2</v>
      </c>
      <c r="BM315" s="312">
        <f t="shared" ref="BM315:CC315" si="1551">BM269</f>
        <v>2.6869942060977925E-2</v>
      </c>
      <c r="BN315" s="312">
        <f t="shared" si="1551"/>
        <v>2.6869942060977925E-2</v>
      </c>
      <c r="BO315" s="312">
        <f t="shared" si="1551"/>
        <v>2.6869942060977925E-2</v>
      </c>
      <c r="BP315" s="312">
        <f t="shared" si="1551"/>
        <v>2.6869942060977925E-2</v>
      </c>
      <c r="BQ315" s="312">
        <f t="shared" si="1551"/>
        <v>2.6869942060977925E-2</v>
      </c>
      <c r="BR315" s="312">
        <f t="shared" si="1551"/>
        <v>2.6869942060977925E-2</v>
      </c>
      <c r="BS315" s="312">
        <f t="shared" si="1551"/>
        <v>2.6869942060977925E-2</v>
      </c>
      <c r="BT315" s="312">
        <f t="shared" si="1551"/>
        <v>2.6869942060977925E-2</v>
      </c>
      <c r="BU315" s="312">
        <f t="shared" si="1551"/>
        <v>2.6869942060977925E-2</v>
      </c>
      <c r="BV315" s="312">
        <f t="shared" si="1551"/>
        <v>2.6869942060977925E-2</v>
      </c>
      <c r="BW315" s="312">
        <f t="shared" si="1551"/>
        <v>2.6869942060977925E-2</v>
      </c>
      <c r="BX315" s="312">
        <f t="shared" si="1551"/>
        <v>2.6869942060977925E-2</v>
      </c>
      <c r="BY315" s="312">
        <f t="shared" si="1551"/>
        <v>2.6869942060977925E-2</v>
      </c>
      <c r="BZ315" s="312">
        <f t="shared" si="1551"/>
        <v>2.6869942060977925E-2</v>
      </c>
      <c r="CA315" s="312">
        <f t="shared" si="1551"/>
        <v>2.6869942060977925E-2</v>
      </c>
      <c r="CB315" s="312">
        <f t="shared" si="1551"/>
        <v>2.6869942060977925E-2</v>
      </c>
      <c r="CC315" s="312">
        <f t="shared" si="1551"/>
        <v>2.6869942060977925E-2</v>
      </c>
      <c r="CD315" s="364"/>
      <c r="CK315" s="3"/>
      <c r="CL315" s="3"/>
      <c r="CM315" s="3"/>
      <c r="CN315" s="3"/>
      <c r="CO315" s="3"/>
      <c r="CP315" s="3"/>
      <c r="CQ315" s="3"/>
      <c r="CR315" s="3"/>
      <c r="CS315" s="3"/>
      <c r="CT315" s="3"/>
      <c r="CU315" s="3"/>
      <c r="CV315" s="3"/>
      <c r="CW315" s="3"/>
      <c r="CX315" s="3"/>
      <c r="CY315" s="3"/>
      <c r="CZ315" s="3"/>
      <c r="DA315" s="3"/>
      <c r="DB315" s="3"/>
      <c r="DC315" s="3"/>
      <c r="DD315" s="3"/>
      <c r="DE315" s="3"/>
      <c r="DF315" s="3"/>
      <c r="DG315" s="3"/>
      <c r="DH315" s="3"/>
      <c r="DI315" s="3"/>
      <c r="DJ315" s="3"/>
      <c r="DK315" s="3"/>
      <c r="DL315" s="3"/>
      <c r="DM315" s="3"/>
      <c r="DN315" s="3"/>
      <c r="DO315" s="3"/>
    </row>
    <row r="316" spans="37:119">
      <c r="AK316" s="171" t="s">
        <v>717</v>
      </c>
      <c r="AL316" s="122"/>
      <c r="AM316" s="122"/>
      <c r="AN316" s="308">
        <f t="shared" ref="AN316:BL316" si="1552">AN270</f>
        <v>0.214</v>
      </c>
      <c r="AO316" s="308">
        <f t="shared" si="1552"/>
        <v>0.214</v>
      </c>
      <c r="AP316" s="308">
        <f t="shared" si="1552"/>
        <v>0.214</v>
      </c>
      <c r="AQ316" s="308">
        <f t="shared" si="1552"/>
        <v>0.214</v>
      </c>
      <c r="AR316" s="308">
        <f t="shared" si="1552"/>
        <v>0.214</v>
      </c>
      <c r="AS316" s="309">
        <f t="shared" si="1552"/>
        <v>0.214</v>
      </c>
      <c r="AT316" s="309">
        <f t="shared" si="1552"/>
        <v>0.20100000000000001</v>
      </c>
      <c r="AU316" s="309">
        <f t="shared" si="1552"/>
        <v>0.20100000000000001</v>
      </c>
      <c r="AV316" s="309">
        <f t="shared" si="1552"/>
        <v>0.20100000000000001</v>
      </c>
      <c r="AW316" s="309">
        <f t="shared" si="1552"/>
        <v>0.20100000000000001</v>
      </c>
      <c r="AX316" s="309">
        <f t="shared" si="1552"/>
        <v>0.20100000000000001</v>
      </c>
      <c r="AY316" s="309">
        <f t="shared" si="1552"/>
        <v>0.20100000000000001</v>
      </c>
      <c r="AZ316" s="309">
        <f t="shared" si="1552"/>
        <v>0.20100000000000001</v>
      </c>
      <c r="BA316" s="309">
        <f t="shared" si="1552"/>
        <v>0.20100000000000001</v>
      </c>
      <c r="BB316" s="309">
        <f t="shared" si="1552"/>
        <v>0.20100000000000001</v>
      </c>
      <c r="BC316" s="310">
        <f t="shared" si="1552"/>
        <v>0.20100000000000001</v>
      </c>
      <c r="BD316" s="310">
        <f t="shared" si="1552"/>
        <v>0.20100000000000001</v>
      </c>
      <c r="BE316" s="310">
        <f t="shared" si="1552"/>
        <v>0.20100000000000001</v>
      </c>
      <c r="BF316" s="310">
        <f t="shared" si="1552"/>
        <v>0.20100000000000001</v>
      </c>
      <c r="BG316" s="310">
        <f t="shared" si="1552"/>
        <v>0.20100000000000001</v>
      </c>
      <c r="BH316" s="310">
        <f t="shared" si="1552"/>
        <v>0.20100000000000001</v>
      </c>
      <c r="BI316" s="311">
        <f t="shared" si="1552"/>
        <v>0.20100000000000001</v>
      </c>
      <c r="BJ316" s="310">
        <f t="shared" si="1552"/>
        <v>0.20100000000000001</v>
      </c>
      <c r="BK316" s="310">
        <f t="shared" si="1552"/>
        <v>0.20100000000000001</v>
      </c>
      <c r="BL316" s="310">
        <f t="shared" si="1552"/>
        <v>0.20100000000000001</v>
      </c>
      <c r="BM316" s="312">
        <f t="shared" ref="BM316:CC316" si="1553">BM270</f>
        <v>0.20100000000000001</v>
      </c>
      <c r="BN316" s="312">
        <f t="shared" si="1553"/>
        <v>0.20100000000000001</v>
      </c>
      <c r="BO316" s="312">
        <f t="shared" si="1553"/>
        <v>0.20100000000000001</v>
      </c>
      <c r="BP316" s="312">
        <f t="shared" si="1553"/>
        <v>0.20100000000000001</v>
      </c>
      <c r="BQ316" s="312">
        <f t="shared" si="1553"/>
        <v>0.20100000000000001</v>
      </c>
      <c r="BR316" s="312">
        <f t="shared" si="1553"/>
        <v>0.20100000000000001</v>
      </c>
      <c r="BS316" s="312">
        <f t="shared" si="1553"/>
        <v>0.20100000000000001</v>
      </c>
      <c r="BT316" s="312">
        <f t="shared" si="1553"/>
        <v>0.20100000000000001</v>
      </c>
      <c r="BU316" s="312">
        <f t="shared" si="1553"/>
        <v>0.20100000000000001</v>
      </c>
      <c r="BV316" s="312">
        <f t="shared" si="1553"/>
        <v>0.20100000000000001</v>
      </c>
      <c r="BW316" s="312">
        <f t="shared" si="1553"/>
        <v>0.20100000000000001</v>
      </c>
      <c r="BX316" s="312">
        <f t="shared" si="1553"/>
        <v>0.20100000000000001</v>
      </c>
      <c r="BY316" s="312">
        <f t="shared" si="1553"/>
        <v>0.20100000000000001</v>
      </c>
      <c r="BZ316" s="312">
        <f t="shared" si="1553"/>
        <v>0.20100000000000001</v>
      </c>
      <c r="CA316" s="312">
        <f t="shared" si="1553"/>
        <v>0.20100000000000001</v>
      </c>
      <c r="CB316" s="312">
        <f t="shared" si="1553"/>
        <v>0.20100000000000001</v>
      </c>
      <c r="CC316" s="312">
        <f t="shared" si="1553"/>
        <v>0.20100000000000001</v>
      </c>
      <c r="CD316" s="364"/>
      <c r="CE316" s="1"/>
      <c r="CF316" s="1"/>
      <c r="CG316" s="1"/>
      <c r="CH316" s="1"/>
      <c r="CI316" s="1"/>
      <c r="CJ316" s="1"/>
    </row>
    <row r="317" spans="37:119" ht="15.6">
      <c r="AK317" s="171" t="s">
        <v>718</v>
      </c>
      <c r="AL317" s="122"/>
      <c r="AM317" s="122"/>
      <c r="AN317" s="308">
        <f t="shared" ref="AN317:BL317" si="1554">AN271</f>
        <v>0</v>
      </c>
      <c r="AO317" s="308">
        <f t="shared" si="1554"/>
        <v>0</v>
      </c>
      <c r="AP317" s="308">
        <f t="shared" si="1554"/>
        <v>0</v>
      </c>
      <c r="AQ317" s="308">
        <f t="shared" si="1554"/>
        <v>0</v>
      </c>
      <c r="AR317" s="308">
        <f t="shared" si="1554"/>
        <v>0</v>
      </c>
      <c r="AS317" s="309">
        <f t="shared" si="1554"/>
        <v>0</v>
      </c>
      <c r="AT317" s="309">
        <f t="shared" si="1554"/>
        <v>0</v>
      </c>
      <c r="AU317" s="309">
        <f t="shared" si="1554"/>
        <v>0</v>
      </c>
      <c r="AV317" s="309">
        <f t="shared" si="1554"/>
        <v>0</v>
      </c>
      <c r="AW317" s="309">
        <f t="shared" si="1554"/>
        <v>0</v>
      </c>
      <c r="AX317" s="309">
        <f t="shared" si="1554"/>
        <v>0</v>
      </c>
      <c r="AY317" s="309">
        <f t="shared" si="1554"/>
        <v>0</v>
      </c>
      <c r="AZ317" s="309">
        <f t="shared" si="1554"/>
        <v>0</v>
      </c>
      <c r="BA317" s="309">
        <f t="shared" si="1554"/>
        <v>0</v>
      </c>
      <c r="BB317" s="309">
        <f t="shared" si="1554"/>
        <v>0</v>
      </c>
      <c r="BC317" s="310">
        <f t="shared" si="1554"/>
        <v>0</v>
      </c>
      <c r="BD317" s="310">
        <f t="shared" si="1554"/>
        <v>0</v>
      </c>
      <c r="BE317" s="310">
        <f t="shared" si="1554"/>
        <v>0</v>
      </c>
      <c r="BF317" s="310">
        <f t="shared" si="1554"/>
        <v>0</v>
      </c>
      <c r="BG317" s="310">
        <f t="shared" si="1554"/>
        <v>0</v>
      </c>
      <c r="BH317" s="310">
        <f t="shared" si="1554"/>
        <v>0</v>
      </c>
      <c r="BI317" s="311">
        <f t="shared" si="1554"/>
        <v>0</v>
      </c>
      <c r="BJ317" s="310">
        <f t="shared" si="1554"/>
        <v>0</v>
      </c>
      <c r="BK317" s="310">
        <f t="shared" si="1554"/>
        <v>0</v>
      </c>
      <c r="BL317" s="310">
        <f t="shared" si="1554"/>
        <v>0</v>
      </c>
      <c r="BM317" s="312">
        <f t="shared" ref="BM317:CC317" si="1555">BM271</f>
        <v>0</v>
      </c>
      <c r="BN317" s="312">
        <f t="shared" si="1555"/>
        <v>0</v>
      </c>
      <c r="BO317" s="312">
        <f t="shared" si="1555"/>
        <v>0</v>
      </c>
      <c r="BP317" s="312">
        <f t="shared" si="1555"/>
        <v>0</v>
      </c>
      <c r="BQ317" s="312">
        <f t="shared" si="1555"/>
        <v>0</v>
      </c>
      <c r="BR317" s="312">
        <f t="shared" si="1555"/>
        <v>0</v>
      </c>
      <c r="BS317" s="312">
        <f t="shared" si="1555"/>
        <v>0</v>
      </c>
      <c r="BT317" s="312">
        <f t="shared" si="1555"/>
        <v>0</v>
      </c>
      <c r="BU317" s="312">
        <f t="shared" si="1555"/>
        <v>0</v>
      </c>
      <c r="BV317" s="312">
        <f t="shared" si="1555"/>
        <v>0</v>
      </c>
      <c r="BW317" s="312">
        <f t="shared" si="1555"/>
        <v>0</v>
      </c>
      <c r="BX317" s="312">
        <f t="shared" si="1555"/>
        <v>0</v>
      </c>
      <c r="BY317" s="312">
        <f t="shared" si="1555"/>
        <v>0</v>
      </c>
      <c r="BZ317" s="312">
        <f t="shared" si="1555"/>
        <v>0</v>
      </c>
      <c r="CA317" s="312">
        <f t="shared" si="1555"/>
        <v>0</v>
      </c>
      <c r="CB317" s="312">
        <f t="shared" si="1555"/>
        <v>0</v>
      </c>
      <c r="CC317" s="312">
        <f t="shared" si="1555"/>
        <v>0</v>
      </c>
      <c r="CD317" s="364"/>
      <c r="CE317" s="1"/>
      <c r="CF317" s="1"/>
      <c r="CG317" s="1"/>
      <c r="CH317" s="1"/>
      <c r="CI317" s="1"/>
      <c r="CJ317" s="1"/>
    </row>
    <row r="318" spans="37:119">
      <c r="AK318" s="171" t="s">
        <v>719</v>
      </c>
      <c r="AL318" s="122"/>
      <c r="AM318" s="122"/>
      <c r="AN318" s="308">
        <f t="shared" ref="AN318:BL318" si="1556">AN272</f>
        <v>0.21</v>
      </c>
      <c r="AO318" s="308">
        <f t="shared" si="1556"/>
        <v>0.21</v>
      </c>
      <c r="AP318" s="308">
        <f t="shared" si="1556"/>
        <v>0.21</v>
      </c>
      <c r="AQ318" s="308">
        <f t="shared" si="1556"/>
        <v>0.21</v>
      </c>
      <c r="AR318" s="308">
        <f t="shared" si="1556"/>
        <v>0.21</v>
      </c>
      <c r="AS318" s="309">
        <f t="shared" si="1556"/>
        <v>0.21</v>
      </c>
      <c r="AT318" s="309">
        <f t="shared" si="1556"/>
        <v>0.17</v>
      </c>
      <c r="AU318" s="309">
        <f t="shared" si="1556"/>
        <v>0.22</v>
      </c>
      <c r="AV318" s="309">
        <f t="shared" si="1556"/>
        <v>0.22</v>
      </c>
      <c r="AW318" s="309">
        <f t="shared" si="1556"/>
        <v>0.22</v>
      </c>
      <c r="AX318" s="309">
        <f t="shared" si="1556"/>
        <v>0.22</v>
      </c>
      <c r="AY318" s="309">
        <f t="shared" si="1556"/>
        <v>0.22</v>
      </c>
      <c r="AZ318" s="309">
        <f t="shared" si="1556"/>
        <v>0.22</v>
      </c>
      <c r="BA318" s="309">
        <f t="shared" si="1556"/>
        <v>0.22</v>
      </c>
      <c r="BB318" s="309">
        <f t="shared" si="1556"/>
        <v>0.22</v>
      </c>
      <c r="BC318" s="310">
        <f t="shared" si="1556"/>
        <v>0.22</v>
      </c>
      <c r="BD318" s="310">
        <f t="shared" si="1556"/>
        <v>0.22</v>
      </c>
      <c r="BE318" s="310">
        <f t="shared" si="1556"/>
        <v>0.22</v>
      </c>
      <c r="BF318" s="310">
        <f t="shared" si="1556"/>
        <v>0.22</v>
      </c>
      <c r="BG318" s="310">
        <f t="shared" si="1556"/>
        <v>0.22</v>
      </c>
      <c r="BH318" s="310">
        <f t="shared" si="1556"/>
        <v>0.22</v>
      </c>
      <c r="BI318" s="311">
        <f t="shared" si="1556"/>
        <v>0.22</v>
      </c>
      <c r="BJ318" s="310">
        <f t="shared" si="1556"/>
        <v>0.22</v>
      </c>
      <c r="BK318" s="310">
        <f t="shared" si="1556"/>
        <v>0.22</v>
      </c>
      <c r="BL318" s="310">
        <f t="shared" si="1556"/>
        <v>0.22</v>
      </c>
      <c r="BM318" s="312">
        <f t="shared" ref="BM318:CC318" si="1557">BM272</f>
        <v>0.22</v>
      </c>
      <c r="BN318" s="312">
        <f t="shared" si="1557"/>
        <v>0.22</v>
      </c>
      <c r="BO318" s="312">
        <f t="shared" si="1557"/>
        <v>0.22</v>
      </c>
      <c r="BP318" s="312">
        <f t="shared" si="1557"/>
        <v>0.22</v>
      </c>
      <c r="BQ318" s="312">
        <f t="shared" si="1557"/>
        <v>0.22</v>
      </c>
      <c r="BR318" s="312">
        <f t="shared" si="1557"/>
        <v>0.22</v>
      </c>
      <c r="BS318" s="312">
        <f t="shared" si="1557"/>
        <v>0.22</v>
      </c>
      <c r="BT318" s="312">
        <f t="shared" si="1557"/>
        <v>0.22</v>
      </c>
      <c r="BU318" s="312">
        <f t="shared" si="1557"/>
        <v>0.22</v>
      </c>
      <c r="BV318" s="312">
        <f t="shared" si="1557"/>
        <v>0.22</v>
      </c>
      <c r="BW318" s="312">
        <f t="shared" si="1557"/>
        <v>0.22</v>
      </c>
      <c r="BX318" s="312">
        <f t="shared" si="1557"/>
        <v>0.22</v>
      </c>
      <c r="BY318" s="312">
        <f t="shared" si="1557"/>
        <v>0.22</v>
      </c>
      <c r="BZ318" s="312">
        <f t="shared" si="1557"/>
        <v>0.22</v>
      </c>
      <c r="CA318" s="312">
        <f t="shared" si="1557"/>
        <v>0.22</v>
      </c>
      <c r="CB318" s="312">
        <f t="shared" si="1557"/>
        <v>0.22</v>
      </c>
      <c r="CC318" s="312">
        <f t="shared" si="1557"/>
        <v>0.22</v>
      </c>
      <c r="CD318" s="364"/>
      <c r="CE318" s="1"/>
      <c r="CF318" s="1"/>
      <c r="CG318" s="1"/>
      <c r="CH318" s="1"/>
      <c r="CI318" s="1"/>
      <c r="CJ318" s="1"/>
    </row>
    <row r="319" spans="37:119">
      <c r="AK319" s="171" t="s">
        <v>720</v>
      </c>
      <c r="AL319" s="122"/>
      <c r="AM319" s="122"/>
      <c r="AN319" s="318">
        <f t="shared" ref="AN319:BL319" si="1558">AN273</f>
        <v>0.02</v>
      </c>
      <c r="AO319" s="318">
        <f t="shared" si="1558"/>
        <v>0.02</v>
      </c>
      <c r="AP319" s="318">
        <f t="shared" si="1558"/>
        <v>0.02</v>
      </c>
      <c r="AQ319" s="318">
        <f t="shared" si="1558"/>
        <v>0.02</v>
      </c>
      <c r="AR319" s="318">
        <f t="shared" si="1558"/>
        <v>0.02</v>
      </c>
      <c r="AS319" s="319">
        <f t="shared" si="1558"/>
        <v>0.02</v>
      </c>
      <c r="AT319" s="319">
        <f t="shared" si="1558"/>
        <v>0.02</v>
      </c>
      <c r="AU319" s="319">
        <f t="shared" si="1558"/>
        <v>0.02</v>
      </c>
      <c r="AV319" s="319">
        <f t="shared" si="1558"/>
        <v>0.02</v>
      </c>
      <c r="AW319" s="319">
        <f t="shared" si="1558"/>
        <v>0.02</v>
      </c>
      <c r="AX319" s="319">
        <f t="shared" si="1558"/>
        <v>0.02</v>
      </c>
      <c r="AY319" s="319">
        <f t="shared" si="1558"/>
        <v>0.02</v>
      </c>
      <c r="AZ319" s="319">
        <f t="shared" si="1558"/>
        <v>0.02</v>
      </c>
      <c r="BA319" s="319">
        <f t="shared" si="1558"/>
        <v>0.02</v>
      </c>
      <c r="BB319" s="319">
        <f t="shared" si="1558"/>
        <v>0.02</v>
      </c>
      <c r="BC319" s="320">
        <f t="shared" si="1558"/>
        <v>0.02</v>
      </c>
      <c r="BD319" s="320">
        <f t="shared" si="1558"/>
        <v>0.02</v>
      </c>
      <c r="BE319" s="320">
        <f t="shared" si="1558"/>
        <v>0.02</v>
      </c>
      <c r="BF319" s="320">
        <f t="shared" si="1558"/>
        <v>0.02</v>
      </c>
      <c r="BG319" s="320">
        <f t="shared" si="1558"/>
        <v>0.02</v>
      </c>
      <c r="BH319" s="320">
        <f t="shared" si="1558"/>
        <v>0.02</v>
      </c>
      <c r="BI319" s="321">
        <f t="shared" si="1558"/>
        <v>0.02</v>
      </c>
      <c r="BJ319" s="320">
        <f t="shared" si="1558"/>
        <v>0.02</v>
      </c>
      <c r="BK319" s="320">
        <f t="shared" si="1558"/>
        <v>0.02</v>
      </c>
      <c r="BL319" s="320">
        <f t="shared" si="1558"/>
        <v>0.02</v>
      </c>
      <c r="BM319" s="322">
        <f t="shared" ref="BM319:CC319" si="1559">BM273</f>
        <v>0.02</v>
      </c>
      <c r="BN319" s="322">
        <f t="shared" si="1559"/>
        <v>0.02</v>
      </c>
      <c r="BO319" s="322">
        <f t="shared" si="1559"/>
        <v>0.02</v>
      </c>
      <c r="BP319" s="322">
        <f t="shared" si="1559"/>
        <v>0.02</v>
      </c>
      <c r="BQ319" s="322">
        <f t="shared" si="1559"/>
        <v>0.02</v>
      </c>
      <c r="BR319" s="322">
        <f t="shared" si="1559"/>
        <v>0.02</v>
      </c>
      <c r="BS319" s="322">
        <f t="shared" si="1559"/>
        <v>0.02</v>
      </c>
      <c r="BT319" s="322">
        <f t="shared" si="1559"/>
        <v>0.02</v>
      </c>
      <c r="BU319" s="322">
        <f t="shared" si="1559"/>
        <v>0.02</v>
      </c>
      <c r="BV319" s="322">
        <f t="shared" si="1559"/>
        <v>0.02</v>
      </c>
      <c r="BW319" s="322">
        <f t="shared" si="1559"/>
        <v>0.02</v>
      </c>
      <c r="BX319" s="322">
        <f t="shared" si="1559"/>
        <v>0.02</v>
      </c>
      <c r="BY319" s="322">
        <f t="shared" si="1559"/>
        <v>0.02</v>
      </c>
      <c r="BZ319" s="322">
        <f t="shared" si="1559"/>
        <v>0.02</v>
      </c>
      <c r="CA319" s="322">
        <f t="shared" si="1559"/>
        <v>0.02</v>
      </c>
      <c r="CB319" s="322">
        <f t="shared" si="1559"/>
        <v>0.02</v>
      </c>
      <c r="CC319" s="322">
        <f t="shared" si="1559"/>
        <v>0.02</v>
      </c>
      <c r="CD319" s="364"/>
      <c r="CE319" s="1"/>
      <c r="CF319" s="1"/>
      <c r="CG319" s="1"/>
      <c r="CH319" s="1"/>
      <c r="CI319" s="1"/>
      <c r="CJ319" s="1"/>
    </row>
    <row r="320" spans="37:119">
      <c r="AK320" s="171"/>
      <c r="AL320" s="122"/>
      <c r="AM320" s="122"/>
      <c r="AN320" s="122"/>
      <c r="AO320" s="293"/>
      <c r="AP320" s="148"/>
      <c r="AQ320" s="148"/>
      <c r="AR320" s="148"/>
      <c r="BC320" s="121"/>
      <c r="BD320" s="121"/>
      <c r="BG320" s="121"/>
      <c r="BH320" s="121"/>
      <c r="BI320" s="294"/>
      <c r="BJ320" s="121"/>
      <c r="BK320" s="121"/>
      <c r="BL320" s="121"/>
      <c r="BM320" s="295"/>
      <c r="BN320" s="295"/>
      <c r="BO320" s="295"/>
      <c r="BP320" s="295"/>
      <c r="BQ320" s="295"/>
      <c r="BR320" s="295"/>
      <c r="BS320" s="295"/>
      <c r="BT320" s="295"/>
      <c r="BU320" s="295"/>
      <c r="BV320" s="295"/>
      <c r="BW320" s="295"/>
      <c r="BX320" s="295"/>
      <c r="BY320" s="295"/>
      <c r="BZ320" s="295"/>
      <c r="CA320" s="295"/>
      <c r="CB320" s="295"/>
      <c r="CC320" s="295"/>
      <c r="CD320" s="364"/>
      <c r="CE320" s="1"/>
      <c r="CF320" s="1"/>
      <c r="CG320" s="1"/>
      <c r="CH320" s="1"/>
      <c r="CI320" s="1"/>
      <c r="CJ320" s="1"/>
    </row>
    <row r="321" spans="37:88">
      <c r="AK321" s="171"/>
      <c r="AL321" s="122"/>
      <c r="AM321" s="122"/>
      <c r="AN321" s="122">
        <v>2001</v>
      </c>
      <c r="AO321" s="329">
        <f t="shared" ref="AO321:BL321" si="1560">AN321+1</f>
        <v>2002</v>
      </c>
      <c r="AP321" s="148">
        <f t="shared" si="1560"/>
        <v>2003</v>
      </c>
      <c r="AQ321" s="148">
        <f t="shared" si="1560"/>
        <v>2004</v>
      </c>
      <c r="AR321" s="148">
        <f t="shared" si="1560"/>
        <v>2005</v>
      </c>
      <c r="AS321" s="3">
        <f t="shared" si="1560"/>
        <v>2006</v>
      </c>
      <c r="AT321" s="3">
        <f t="shared" si="1560"/>
        <v>2007</v>
      </c>
      <c r="AU321" s="3">
        <f t="shared" si="1560"/>
        <v>2008</v>
      </c>
      <c r="AV321" s="3">
        <f t="shared" si="1560"/>
        <v>2009</v>
      </c>
      <c r="AW321" s="3">
        <f t="shared" si="1560"/>
        <v>2010</v>
      </c>
      <c r="AX321" s="3">
        <f t="shared" si="1560"/>
        <v>2011</v>
      </c>
      <c r="AY321" s="3">
        <f t="shared" si="1560"/>
        <v>2012</v>
      </c>
      <c r="AZ321" s="3">
        <f t="shared" si="1560"/>
        <v>2013</v>
      </c>
      <c r="BA321" s="3">
        <f t="shared" si="1560"/>
        <v>2014</v>
      </c>
      <c r="BB321" s="3">
        <f t="shared" si="1560"/>
        <v>2015</v>
      </c>
      <c r="BC321" s="121">
        <f t="shared" si="1560"/>
        <v>2016</v>
      </c>
      <c r="BD321" s="121">
        <f t="shared" si="1560"/>
        <v>2017</v>
      </c>
      <c r="BE321" s="121">
        <f t="shared" si="1560"/>
        <v>2018</v>
      </c>
      <c r="BF321" s="121">
        <f t="shared" si="1560"/>
        <v>2019</v>
      </c>
      <c r="BG321" s="121">
        <f t="shared" si="1560"/>
        <v>2020</v>
      </c>
      <c r="BH321" s="121">
        <f t="shared" si="1560"/>
        <v>2021</v>
      </c>
      <c r="BI321" s="294">
        <f t="shared" si="1560"/>
        <v>2022</v>
      </c>
      <c r="BJ321" s="121">
        <f t="shared" si="1560"/>
        <v>2023</v>
      </c>
      <c r="BK321" s="121">
        <f t="shared" si="1560"/>
        <v>2024</v>
      </c>
      <c r="BL321" s="121">
        <f t="shared" si="1560"/>
        <v>2025</v>
      </c>
      <c r="BM321" s="295">
        <f t="shared" ref="BM321" si="1561">BL321+1</f>
        <v>2026</v>
      </c>
      <c r="BN321" s="295">
        <f t="shared" ref="BN321" si="1562">BM321+1</f>
        <v>2027</v>
      </c>
      <c r="BO321" s="295">
        <f t="shared" ref="BO321" si="1563">BN321+1</f>
        <v>2028</v>
      </c>
      <c r="BP321" s="295">
        <f t="shared" ref="BP321" si="1564">BO321+1</f>
        <v>2029</v>
      </c>
      <c r="BQ321" s="295">
        <f t="shared" ref="BQ321" si="1565">BP321+1</f>
        <v>2030</v>
      </c>
      <c r="BR321" s="295">
        <f t="shared" ref="BR321" si="1566">BQ321+1</f>
        <v>2031</v>
      </c>
      <c r="BS321" s="295">
        <f t="shared" ref="BS321" si="1567">BR321+1</f>
        <v>2032</v>
      </c>
      <c r="BT321" s="295">
        <f t="shared" ref="BT321" si="1568">BS321+1</f>
        <v>2033</v>
      </c>
      <c r="BU321" s="295">
        <f t="shared" ref="BU321" si="1569">BT321+1</f>
        <v>2034</v>
      </c>
      <c r="BV321" s="295">
        <f t="shared" ref="BV321" si="1570">BU321+1</f>
        <v>2035</v>
      </c>
      <c r="BW321" s="295">
        <f t="shared" ref="BW321" si="1571">BV321+1</f>
        <v>2036</v>
      </c>
      <c r="BX321" s="295">
        <f t="shared" ref="BX321" si="1572">BW321+1</f>
        <v>2037</v>
      </c>
      <c r="BY321" s="295">
        <f t="shared" ref="BY321" si="1573">BX321+1</f>
        <v>2038</v>
      </c>
      <c r="BZ321" s="295">
        <f t="shared" ref="BZ321" si="1574">BY321+1</f>
        <v>2039</v>
      </c>
      <c r="CA321" s="295">
        <f t="shared" ref="CA321" si="1575">BZ321+1</f>
        <v>2040</v>
      </c>
      <c r="CB321" s="295">
        <f t="shared" ref="CB321" si="1576">CA321+1</f>
        <v>2041</v>
      </c>
      <c r="CC321" s="295">
        <f t="shared" ref="CC321" si="1577">CB321+1</f>
        <v>2042</v>
      </c>
      <c r="CD321" s="364"/>
      <c r="CE321" s="1"/>
      <c r="CF321" s="1"/>
      <c r="CG321" s="1"/>
      <c r="CH321" s="1"/>
      <c r="CI321" s="1"/>
      <c r="CJ321" s="1"/>
    </row>
    <row r="322" spans="37:88">
      <c r="AK322" s="171"/>
      <c r="AL322" s="122"/>
      <c r="AM322" s="122"/>
      <c r="AN322" s="122" t="s">
        <v>722</v>
      </c>
      <c r="AO322" s="293" t="s">
        <v>722</v>
      </c>
      <c r="AP322" s="148" t="s">
        <v>722</v>
      </c>
      <c r="AQ322" s="148" t="s">
        <v>722</v>
      </c>
      <c r="AR322" s="148" t="s">
        <v>722</v>
      </c>
      <c r="AS322" s="3" t="s">
        <v>722</v>
      </c>
      <c r="AT322" s="3" t="s">
        <v>722</v>
      </c>
      <c r="AU322" s="3" t="s">
        <v>722</v>
      </c>
      <c r="AV322" s="3" t="s">
        <v>722</v>
      </c>
      <c r="AW322" s="3" t="s">
        <v>722</v>
      </c>
      <c r="AX322" s="3" t="s">
        <v>722</v>
      </c>
      <c r="AY322" s="3" t="s">
        <v>722</v>
      </c>
      <c r="AZ322" s="3" t="s">
        <v>722</v>
      </c>
      <c r="BA322" s="3" t="s">
        <v>722</v>
      </c>
      <c r="BB322" s="3" t="s">
        <v>722</v>
      </c>
      <c r="BC322" s="121" t="s">
        <v>722</v>
      </c>
      <c r="BD322" s="121" t="s">
        <v>722</v>
      </c>
      <c r="BE322" s="121" t="s">
        <v>722</v>
      </c>
      <c r="BF322" s="121" t="s">
        <v>722</v>
      </c>
      <c r="BG322" s="121" t="s">
        <v>722</v>
      </c>
      <c r="BH322" s="121" t="s">
        <v>722</v>
      </c>
      <c r="BI322" s="294" t="s">
        <v>722</v>
      </c>
      <c r="BJ322" s="121" t="s">
        <v>722</v>
      </c>
      <c r="BK322" s="121" t="s">
        <v>722</v>
      </c>
      <c r="BL322" s="121" t="s">
        <v>722</v>
      </c>
      <c r="BM322" s="295" t="s">
        <v>722</v>
      </c>
      <c r="BN322" s="295" t="s">
        <v>722</v>
      </c>
      <c r="BO322" s="295" t="s">
        <v>722</v>
      </c>
      <c r="BP322" s="295" t="s">
        <v>722</v>
      </c>
      <c r="BQ322" s="295" t="s">
        <v>722</v>
      </c>
      <c r="BR322" s="295" t="s">
        <v>722</v>
      </c>
      <c r="BS322" s="295" t="s">
        <v>722</v>
      </c>
      <c r="BT322" s="295" t="s">
        <v>722</v>
      </c>
      <c r="BU322" s="295" t="s">
        <v>722</v>
      </c>
      <c r="BV322" s="295" t="s">
        <v>722</v>
      </c>
      <c r="BW322" s="295" t="s">
        <v>722</v>
      </c>
      <c r="BX322" s="295" t="s">
        <v>722</v>
      </c>
      <c r="BY322" s="295" t="s">
        <v>722</v>
      </c>
      <c r="BZ322" s="295" t="s">
        <v>722</v>
      </c>
      <c r="CA322" s="295" t="s">
        <v>722</v>
      </c>
      <c r="CB322" s="295" t="s">
        <v>722</v>
      </c>
      <c r="CC322" s="295" t="s">
        <v>722</v>
      </c>
      <c r="CD322" s="364"/>
      <c r="CE322" s="1"/>
      <c r="CF322" s="1"/>
      <c r="CG322" s="1"/>
      <c r="CH322" s="1"/>
      <c r="CI322" s="1"/>
      <c r="CJ322" s="1"/>
    </row>
    <row r="323" spans="37:88">
      <c r="AK323" s="171" t="s">
        <v>715</v>
      </c>
      <c r="AL323" s="122"/>
      <c r="AM323" s="122"/>
      <c r="AN323" s="299">
        <f t="shared" ref="AN323:BL323" si="1578">AN277</f>
        <v>2.6651231066002534E-2</v>
      </c>
      <c r="AO323" s="299">
        <f t="shared" si="1578"/>
        <v>3.7659730819599391E-2</v>
      </c>
      <c r="AP323" s="299">
        <f t="shared" si="1578"/>
        <v>4.1433788213758316E-2</v>
      </c>
      <c r="AQ323" s="299">
        <f t="shared" si="1578"/>
        <v>4.1022225148983571E-2</v>
      </c>
      <c r="AR323" s="299">
        <f t="shared" si="1578"/>
        <v>3.2974624821844323E-2</v>
      </c>
      <c r="AS323" s="300">
        <f t="shared" si="1578"/>
        <v>1.741105519772157E-2</v>
      </c>
      <c r="AT323" s="300">
        <f t="shared" si="1578"/>
        <v>1.0559160160651171E-2</v>
      </c>
      <c r="AU323" s="300">
        <f t="shared" si="1578"/>
        <v>1.0162187059377326E-2</v>
      </c>
      <c r="AV323" s="300">
        <f t="shared" si="1578"/>
        <v>1.7668932912550117E-2</v>
      </c>
      <c r="AW323" s="300">
        <f t="shared" si="1578"/>
        <v>2.5444356029305171E-2</v>
      </c>
      <c r="AX323" s="300">
        <f t="shared" si="1578"/>
        <v>2.4641313377188334E-2</v>
      </c>
      <c r="AY323" s="300">
        <f t="shared" si="1578"/>
        <v>2.1741447391596669E-2</v>
      </c>
      <c r="AZ323" s="300">
        <f t="shared" si="1578"/>
        <v>2.5437233887533495E-2</v>
      </c>
      <c r="BA323" s="300">
        <f t="shared" si="1578"/>
        <v>1.3861492515345297E-2</v>
      </c>
      <c r="BB323" s="300">
        <f t="shared" si="1578"/>
        <v>1.3694652802078267E-2</v>
      </c>
      <c r="BC323" s="301">
        <f t="shared" si="1578"/>
        <v>1.2383656557784395E-2</v>
      </c>
      <c r="BD323" s="301">
        <f t="shared" si="1578"/>
        <v>1.3646416148230811E-2</v>
      </c>
      <c r="BE323" s="301">
        <f t="shared" si="1578"/>
        <v>1.451037729467175E-2</v>
      </c>
      <c r="BF323" s="301">
        <f t="shared" si="1578"/>
        <v>1.6186984318659059E-2</v>
      </c>
      <c r="BG323" s="301">
        <f t="shared" si="1578"/>
        <v>2.056297127094453E-2</v>
      </c>
      <c r="BH323" s="301">
        <f t="shared" si="1578"/>
        <v>2.2436713595748392E-2</v>
      </c>
      <c r="BI323" s="302">
        <f t="shared" si="1578"/>
        <v>2.1004539684301715E-2</v>
      </c>
      <c r="BJ323" s="301">
        <f t="shared" si="1578"/>
        <v>2.4462787806639907E-2</v>
      </c>
      <c r="BK323" s="301">
        <f t="shared" si="1578"/>
        <v>5.0900385505608714E-2</v>
      </c>
      <c r="BL323" s="301">
        <f t="shared" si="1578"/>
        <v>6.2614622044458779E-2</v>
      </c>
      <c r="BM323" s="303">
        <f t="shared" ref="BM323:CC323" si="1579">BM277</f>
        <v>6.2614622044458779E-2</v>
      </c>
      <c r="BN323" s="303">
        <f t="shared" si="1579"/>
        <v>6.2614622044458779E-2</v>
      </c>
      <c r="BO323" s="303">
        <f t="shared" si="1579"/>
        <v>6.2614622044458779E-2</v>
      </c>
      <c r="BP323" s="303">
        <f t="shared" si="1579"/>
        <v>6.2614622044458779E-2</v>
      </c>
      <c r="BQ323" s="303">
        <f t="shared" si="1579"/>
        <v>6.2614622044458779E-2</v>
      </c>
      <c r="BR323" s="303">
        <f t="shared" si="1579"/>
        <v>6.2614622044458779E-2</v>
      </c>
      <c r="BS323" s="303">
        <f t="shared" si="1579"/>
        <v>6.2614622044458779E-2</v>
      </c>
      <c r="BT323" s="303">
        <f t="shared" si="1579"/>
        <v>6.2614622044458779E-2</v>
      </c>
      <c r="BU323" s="303">
        <f t="shared" si="1579"/>
        <v>6.2614622044458779E-2</v>
      </c>
      <c r="BV323" s="303">
        <f t="shared" si="1579"/>
        <v>6.2614622044458779E-2</v>
      </c>
      <c r="BW323" s="303">
        <f t="shared" si="1579"/>
        <v>6.2614622044458779E-2</v>
      </c>
      <c r="BX323" s="303">
        <f t="shared" si="1579"/>
        <v>6.2614622044458779E-2</v>
      </c>
      <c r="BY323" s="303">
        <f t="shared" si="1579"/>
        <v>6.2614622044458779E-2</v>
      </c>
      <c r="BZ323" s="303">
        <f t="shared" si="1579"/>
        <v>6.2614622044458779E-2</v>
      </c>
      <c r="CA323" s="303">
        <f t="shared" si="1579"/>
        <v>6.2614622044458779E-2</v>
      </c>
      <c r="CB323" s="303">
        <f t="shared" si="1579"/>
        <v>6.2614622044458779E-2</v>
      </c>
      <c r="CC323" s="303">
        <f t="shared" si="1579"/>
        <v>6.2614622044458779E-2</v>
      </c>
      <c r="CD323" s="364"/>
      <c r="CE323" s="1"/>
      <c r="CF323" s="1"/>
      <c r="CG323" s="1"/>
      <c r="CH323" s="1"/>
      <c r="CI323" s="1"/>
      <c r="CJ323" s="1"/>
    </row>
    <row r="324" spans="37:88">
      <c r="AK324" s="171" t="s">
        <v>716</v>
      </c>
      <c r="AL324" s="122"/>
      <c r="AM324" s="122"/>
      <c r="AN324" s="308">
        <f t="shared" ref="AN324:BL324" si="1580">AN278</f>
        <v>5.4500009839908214E-2</v>
      </c>
      <c r="AO324" s="308">
        <f t="shared" si="1580"/>
        <v>4.7799991598603153E-2</v>
      </c>
      <c r="AP324" s="308">
        <f t="shared" si="1580"/>
        <v>4.6599997461220122E-2</v>
      </c>
      <c r="AQ324" s="308">
        <f t="shared" si="1580"/>
        <v>4.5000007490993976E-2</v>
      </c>
      <c r="AR324" s="308">
        <f t="shared" si="1580"/>
        <v>3.9300011835601056E-2</v>
      </c>
      <c r="AS324" s="309">
        <f t="shared" si="1580"/>
        <v>3.6156695917221038E-2</v>
      </c>
      <c r="AT324" s="309">
        <f t="shared" si="1580"/>
        <v>3.8235620751875921E-2</v>
      </c>
      <c r="AU324" s="309">
        <f t="shared" si="1580"/>
        <v>4.410003903757409E-2</v>
      </c>
      <c r="AV324" s="309">
        <f t="shared" si="1580"/>
        <v>4.2200028760331243E-2</v>
      </c>
      <c r="AW324" s="309">
        <f t="shared" si="1580"/>
        <v>3.8900033450578686E-2</v>
      </c>
      <c r="AX324" s="309">
        <f t="shared" si="1580"/>
        <v>3.1000007537453245E-2</v>
      </c>
      <c r="AY324" s="309">
        <f t="shared" si="1580"/>
        <v>2.7100009653499013E-2</v>
      </c>
      <c r="AZ324" s="309">
        <f t="shared" si="1580"/>
        <v>2.2300050192195053E-2</v>
      </c>
      <c r="BA324" s="309">
        <f t="shared" si="1580"/>
        <v>2.5299957325744638E-2</v>
      </c>
      <c r="BB324" s="309">
        <f t="shared" si="1580"/>
        <v>1.5399960174683036E-2</v>
      </c>
      <c r="BC324" s="310">
        <f t="shared" si="1580"/>
        <v>1.1100034333807018E-2</v>
      </c>
      <c r="BD324" s="310">
        <f t="shared" si="1580"/>
        <v>7.1000003200292205E-3</v>
      </c>
      <c r="BE324" s="310">
        <f t="shared" si="1580"/>
        <v>9.1000155016305317E-3</v>
      </c>
      <c r="BF324" s="310">
        <f t="shared" si="1580"/>
        <v>8.6000335029261521E-3</v>
      </c>
      <c r="BG324" s="310">
        <f t="shared" si="1580"/>
        <v>1.0400554570129117E-3</v>
      </c>
      <c r="BH324" s="310">
        <f t="shared" si="1580"/>
        <v>-2.1600186074329786E-3</v>
      </c>
      <c r="BI324" s="311">
        <f t="shared" si="1580"/>
        <v>8.7995469739587939E-4</v>
      </c>
      <c r="BJ324" s="310">
        <f t="shared" si="1580"/>
        <v>2.3329968858514682E-2</v>
      </c>
      <c r="BK324" s="310">
        <f t="shared" si="1580"/>
        <v>3.0590005328907655E-2</v>
      </c>
      <c r="BL324" s="310">
        <f t="shared" si="1580"/>
        <v>2.6869942060977925E-2</v>
      </c>
      <c r="BM324" s="312">
        <f t="shared" ref="BM324:CC324" si="1581">BM278</f>
        <v>2.6869942060977925E-2</v>
      </c>
      <c r="BN324" s="312">
        <f t="shared" si="1581"/>
        <v>2.6869942060977925E-2</v>
      </c>
      <c r="BO324" s="312">
        <f t="shared" si="1581"/>
        <v>2.6869942060977925E-2</v>
      </c>
      <c r="BP324" s="312">
        <f t="shared" si="1581"/>
        <v>2.6869942060977925E-2</v>
      </c>
      <c r="BQ324" s="312">
        <f t="shared" si="1581"/>
        <v>2.6869942060977925E-2</v>
      </c>
      <c r="BR324" s="312">
        <f t="shared" si="1581"/>
        <v>2.6869942060977925E-2</v>
      </c>
      <c r="BS324" s="312">
        <f t="shared" si="1581"/>
        <v>2.6869942060977925E-2</v>
      </c>
      <c r="BT324" s="312">
        <f t="shared" si="1581"/>
        <v>2.6869942060977925E-2</v>
      </c>
      <c r="BU324" s="312">
        <f t="shared" si="1581"/>
        <v>2.6869942060977925E-2</v>
      </c>
      <c r="BV324" s="312">
        <f t="shared" si="1581"/>
        <v>2.6869942060977925E-2</v>
      </c>
      <c r="BW324" s="312">
        <f t="shared" si="1581"/>
        <v>2.6869942060977925E-2</v>
      </c>
      <c r="BX324" s="312">
        <f t="shared" si="1581"/>
        <v>2.6869942060977925E-2</v>
      </c>
      <c r="BY324" s="312">
        <f t="shared" si="1581"/>
        <v>2.6869942060977925E-2</v>
      </c>
      <c r="BZ324" s="312">
        <f t="shared" si="1581"/>
        <v>2.6869942060977925E-2</v>
      </c>
      <c r="CA324" s="312">
        <f t="shared" si="1581"/>
        <v>2.6869942060977925E-2</v>
      </c>
      <c r="CB324" s="312">
        <f t="shared" si="1581"/>
        <v>2.6869942060977925E-2</v>
      </c>
      <c r="CC324" s="312">
        <f t="shared" si="1581"/>
        <v>2.6869942060977925E-2</v>
      </c>
      <c r="CD324" s="364"/>
      <c r="CE324" s="1"/>
      <c r="CF324" s="1"/>
      <c r="CG324" s="1"/>
      <c r="CH324" s="1"/>
      <c r="CI324" s="1"/>
      <c r="CJ324" s="1"/>
    </row>
    <row r="325" spans="37:88">
      <c r="AK325" s="171" t="s">
        <v>717</v>
      </c>
      <c r="AL325" s="122"/>
      <c r="AM325" s="122"/>
      <c r="AN325" s="308">
        <f t="shared" ref="AN325:BL325" si="1582">AN279</f>
        <v>0.36899999999999999</v>
      </c>
      <c r="AO325" s="308">
        <f t="shared" si="1582"/>
        <v>0.36899999999999999</v>
      </c>
      <c r="AP325" s="308">
        <f t="shared" si="1582"/>
        <v>0.36899999999999999</v>
      </c>
      <c r="AQ325" s="308">
        <f t="shared" si="1582"/>
        <v>0.36899999999999999</v>
      </c>
      <c r="AR325" s="308">
        <f t="shared" si="1582"/>
        <v>0.36899999999999999</v>
      </c>
      <c r="AS325" s="309">
        <f t="shared" si="1582"/>
        <v>0.36899999999999999</v>
      </c>
      <c r="AT325" s="309">
        <f t="shared" si="1582"/>
        <v>0.26300000000000001</v>
      </c>
      <c r="AU325" s="309">
        <f t="shared" si="1582"/>
        <v>0.26300000000000001</v>
      </c>
      <c r="AV325" s="309">
        <f t="shared" si="1582"/>
        <v>0.26300000000000001</v>
      </c>
      <c r="AW325" s="309">
        <f t="shared" si="1582"/>
        <v>0.26300000000000001</v>
      </c>
      <c r="AX325" s="309">
        <f t="shared" si="1582"/>
        <v>0.26300000000000001</v>
      </c>
      <c r="AY325" s="309">
        <f t="shared" si="1582"/>
        <v>0.26300000000000001</v>
      </c>
      <c r="AZ325" s="309">
        <f t="shared" si="1582"/>
        <v>0.26300000000000001</v>
      </c>
      <c r="BA325" s="309">
        <f t="shared" si="1582"/>
        <v>0.26300000000000001</v>
      </c>
      <c r="BB325" s="309">
        <f t="shared" si="1582"/>
        <v>0.26300000000000001</v>
      </c>
      <c r="BC325" s="310">
        <f t="shared" si="1582"/>
        <v>0.26300000000000001</v>
      </c>
      <c r="BD325" s="310">
        <f t="shared" si="1582"/>
        <v>0.26300000000000001</v>
      </c>
      <c r="BE325" s="310">
        <f t="shared" si="1582"/>
        <v>0.26300000000000001</v>
      </c>
      <c r="BF325" s="310">
        <f t="shared" si="1582"/>
        <v>0.26300000000000001</v>
      </c>
      <c r="BG325" s="310">
        <f t="shared" si="1582"/>
        <v>0.26300000000000001</v>
      </c>
      <c r="BH325" s="310">
        <f t="shared" si="1582"/>
        <v>0.26300000000000001</v>
      </c>
      <c r="BI325" s="311">
        <f t="shared" si="1582"/>
        <v>0.26300000000000001</v>
      </c>
      <c r="BJ325" s="310">
        <f t="shared" si="1582"/>
        <v>0.26300000000000001</v>
      </c>
      <c r="BK325" s="310">
        <f t="shared" si="1582"/>
        <v>0.26300000000000001</v>
      </c>
      <c r="BL325" s="310">
        <f t="shared" si="1582"/>
        <v>0.26300000000000001</v>
      </c>
      <c r="BM325" s="312">
        <f t="shared" ref="BM325:CC325" si="1583">BM279</f>
        <v>0.26300000000000001</v>
      </c>
      <c r="BN325" s="312">
        <f t="shared" si="1583"/>
        <v>0.26300000000000001</v>
      </c>
      <c r="BO325" s="312">
        <f t="shared" si="1583"/>
        <v>0.26300000000000001</v>
      </c>
      <c r="BP325" s="312">
        <f t="shared" si="1583"/>
        <v>0.26300000000000001</v>
      </c>
      <c r="BQ325" s="312">
        <f t="shared" si="1583"/>
        <v>0.26300000000000001</v>
      </c>
      <c r="BR325" s="312">
        <f t="shared" si="1583"/>
        <v>0.26300000000000001</v>
      </c>
      <c r="BS325" s="312">
        <f t="shared" si="1583"/>
        <v>0.26300000000000001</v>
      </c>
      <c r="BT325" s="312">
        <f t="shared" si="1583"/>
        <v>0.26300000000000001</v>
      </c>
      <c r="BU325" s="312">
        <f t="shared" si="1583"/>
        <v>0.26300000000000001</v>
      </c>
      <c r="BV325" s="312">
        <f t="shared" si="1583"/>
        <v>0.26300000000000001</v>
      </c>
      <c r="BW325" s="312">
        <f t="shared" si="1583"/>
        <v>0.26300000000000001</v>
      </c>
      <c r="BX325" s="312">
        <f t="shared" si="1583"/>
        <v>0.26300000000000001</v>
      </c>
      <c r="BY325" s="312">
        <f t="shared" si="1583"/>
        <v>0.26300000000000001</v>
      </c>
      <c r="BZ325" s="312">
        <f t="shared" si="1583"/>
        <v>0.26300000000000001</v>
      </c>
      <c r="CA325" s="312">
        <f t="shared" si="1583"/>
        <v>0.26300000000000001</v>
      </c>
      <c r="CB325" s="312">
        <f t="shared" si="1583"/>
        <v>0.26300000000000001</v>
      </c>
      <c r="CC325" s="312">
        <f t="shared" si="1583"/>
        <v>0.26300000000000001</v>
      </c>
      <c r="CD325" s="364"/>
      <c r="CE325" s="1"/>
      <c r="CF325" s="1"/>
      <c r="CG325" s="1"/>
      <c r="CH325" s="1"/>
      <c r="CI325" s="1"/>
      <c r="CJ325" s="1"/>
    </row>
    <row r="326" spans="37:88" ht="15.6">
      <c r="AK326" s="171" t="s">
        <v>718</v>
      </c>
      <c r="AL326" s="122"/>
      <c r="AM326" s="122"/>
      <c r="AN326" s="308">
        <f t="shared" ref="AN326:BL326" si="1584">AN280</f>
        <v>0</v>
      </c>
      <c r="AO326" s="308">
        <f t="shared" si="1584"/>
        <v>0</v>
      </c>
      <c r="AP326" s="308">
        <f t="shared" si="1584"/>
        <v>0</v>
      </c>
      <c r="AQ326" s="308">
        <f t="shared" si="1584"/>
        <v>0</v>
      </c>
      <c r="AR326" s="308">
        <f t="shared" si="1584"/>
        <v>0</v>
      </c>
      <c r="AS326" s="309">
        <f t="shared" si="1584"/>
        <v>0</v>
      </c>
      <c r="AT326" s="309">
        <f t="shared" si="1584"/>
        <v>0</v>
      </c>
      <c r="AU326" s="309">
        <f t="shared" si="1584"/>
        <v>0</v>
      </c>
      <c r="AV326" s="309">
        <f t="shared" si="1584"/>
        <v>0</v>
      </c>
      <c r="AW326" s="309">
        <f t="shared" si="1584"/>
        <v>0</v>
      </c>
      <c r="AX326" s="309">
        <f t="shared" si="1584"/>
        <v>0</v>
      </c>
      <c r="AY326" s="309">
        <f t="shared" si="1584"/>
        <v>0</v>
      </c>
      <c r="AZ326" s="309">
        <f t="shared" si="1584"/>
        <v>0</v>
      </c>
      <c r="BA326" s="309">
        <f t="shared" si="1584"/>
        <v>0</v>
      </c>
      <c r="BB326" s="309">
        <f t="shared" si="1584"/>
        <v>0</v>
      </c>
      <c r="BC326" s="310">
        <f t="shared" si="1584"/>
        <v>0</v>
      </c>
      <c r="BD326" s="310">
        <f t="shared" si="1584"/>
        <v>0</v>
      </c>
      <c r="BE326" s="310">
        <f t="shared" si="1584"/>
        <v>0</v>
      </c>
      <c r="BF326" s="310">
        <f t="shared" si="1584"/>
        <v>0</v>
      </c>
      <c r="BG326" s="310">
        <f t="shared" si="1584"/>
        <v>0</v>
      </c>
      <c r="BH326" s="310">
        <f t="shared" si="1584"/>
        <v>0</v>
      </c>
      <c r="BI326" s="311">
        <f t="shared" si="1584"/>
        <v>0</v>
      </c>
      <c r="BJ326" s="310">
        <f t="shared" si="1584"/>
        <v>0</v>
      </c>
      <c r="BK326" s="310">
        <f t="shared" si="1584"/>
        <v>0</v>
      </c>
      <c r="BL326" s="310">
        <f t="shared" si="1584"/>
        <v>0</v>
      </c>
      <c r="BM326" s="312">
        <f t="shared" ref="BM326:CC326" si="1585">BM280</f>
        <v>0</v>
      </c>
      <c r="BN326" s="312">
        <f t="shared" si="1585"/>
        <v>0</v>
      </c>
      <c r="BO326" s="312">
        <f t="shared" si="1585"/>
        <v>0</v>
      </c>
      <c r="BP326" s="312">
        <f t="shared" si="1585"/>
        <v>0</v>
      </c>
      <c r="BQ326" s="312">
        <f t="shared" si="1585"/>
        <v>0</v>
      </c>
      <c r="BR326" s="312">
        <f t="shared" si="1585"/>
        <v>0</v>
      </c>
      <c r="BS326" s="312">
        <f t="shared" si="1585"/>
        <v>0</v>
      </c>
      <c r="BT326" s="312">
        <f t="shared" si="1585"/>
        <v>0</v>
      </c>
      <c r="BU326" s="312">
        <f t="shared" si="1585"/>
        <v>0</v>
      </c>
      <c r="BV326" s="312">
        <f t="shared" si="1585"/>
        <v>0</v>
      </c>
      <c r="BW326" s="312">
        <f t="shared" si="1585"/>
        <v>0</v>
      </c>
      <c r="BX326" s="312">
        <f t="shared" si="1585"/>
        <v>0</v>
      </c>
      <c r="BY326" s="312">
        <f t="shared" si="1585"/>
        <v>0</v>
      </c>
      <c r="BZ326" s="312">
        <f t="shared" si="1585"/>
        <v>0</v>
      </c>
      <c r="CA326" s="312">
        <f t="shared" si="1585"/>
        <v>0</v>
      </c>
      <c r="CB326" s="312">
        <f t="shared" si="1585"/>
        <v>0</v>
      </c>
      <c r="CC326" s="312">
        <f t="shared" si="1585"/>
        <v>0</v>
      </c>
      <c r="CD326" s="364"/>
      <c r="CE326" s="1"/>
      <c r="CF326" s="1"/>
      <c r="CG326" s="1"/>
      <c r="CH326" s="1"/>
      <c r="CI326" s="1"/>
      <c r="CJ326" s="1"/>
    </row>
    <row r="327" spans="37:88">
      <c r="AK327" s="171" t="s">
        <v>719</v>
      </c>
      <c r="AL327" s="122"/>
      <c r="AM327" s="122"/>
      <c r="AN327" s="308">
        <f t="shared" ref="AN327:BL327" si="1586">AN281</f>
        <v>0.21</v>
      </c>
      <c r="AO327" s="308">
        <f t="shared" si="1586"/>
        <v>0.21</v>
      </c>
      <c r="AP327" s="308">
        <f t="shared" si="1586"/>
        <v>0.21</v>
      </c>
      <c r="AQ327" s="308">
        <f t="shared" si="1586"/>
        <v>0.21</v>
      </c>
      <c r="AR327" s="308">
        <f t="shared" si="1586"/>
        <v>0.21</v>
      </c>
      <c r="AS327" s="309">
        <f t="shared" si="1586"/>
        <v>0.21</v>
      </c>
      <c r="AT327" s="309">
        <f t="shared" si="1586"/>
        <v>0.17</v>
      </c>
      <c r="AU327" s="309">
        <f t="shared" si="1586"/>
        <v>0.22</v>
      </c>
      <c r="AV327" s="309">
        <f t="shared" si="1586"/>
        <v>0.22</v>
      </c>
      <c r="AW327" s="309">
        <f t="shared" si="1586"/>
        <v>0.22</v>
      </c>
      <c r="AX327" s="309">
        <f t="shared" si="1586"/>
        <v>0.22</v>
      </c>
      <c r="AY327" s="309">
        <f t="shared" si="1586"/>
        <v>0.22</v>
      </c>
      <c r="AZ327" s="309">
        <f t="shared" si="1586"/>
        <v>0.22</v>
      </c>
      <c r="BA327" s="309">
        <f t="shared" si="1586"/>
        <v>0.22</v>
      </c>
      <c r="BB327" s="309">
        <f t="shared" si="1586"/>
        <v>0.22</v>
      </c>
      <c r="BC327" s="310">
        <f t="shared" si="1586"/>
        <v>0.22</v>
      </c>
      <c r="BD327" s="310">
        <f t="shared" si="1586"/>
        <v>0.22</v>
      </c>
      <c r="BE327" s="310">
        <f t="shared" si="1586"/>
        <v>0.22</v>
      </c>
      <c r="BF327" s="310">
        <f t="shared" si="1586"/>
        <v>0.22</v>
      </c>
      <c r="BG327" s="310">
        <f t="shared" si="1586"/>
        <v>0.22</v>
      </c>
      <c r="BH327" s="310">
        <f t="shared" si="1586"/>
        <v>0.22</v>
      </c>
      <c r="BI327" s="311">
        <f t="shared" si="1586"/>
        <v>0.22</v>
      </c>
      <c r="BJ327" s="310">
        <f t="shared" si="1586"/>
        <v>0.22</v>
      </c>
      <c r="BK327" s="310">
        <f t="shared" si="1586"/>
        <v>0.22</v>
      </c>
      <c r="BL327" s="310">
        <f t="shared" si="1586"/>
        <v>0.22</v>
      </c>
      <c r="BM327" s="312">
        <f t="shared" ref="BM327:CC327" si="1587">BM281</f>
        <v>0.22</v>
      </c>
      <c r="BN327" s="312">
        <f t="shared" si="1587"/>
        <v>0.22</v>
      </c>
      <c r="BO327" s="312">
        <f t="shared" si="1587"/>
        <v>0.22</v>
      </c>
      <c r="BP327" s="312">
        <f t="shared" si="1587"/>
        <v>0.22</v>
      </c>
      <c r="BQ327" s="312">
        <f t="shared" si="1587"/>
        <v>0.22</v>
      </c>
      <c r="BR327" s="312">
        <f t="shared" si="1587"/>
        <v>0.22</v>
      </c>
      <c r="BS327" s="312">
        <f t="shared" si="1587"/>
        <v>0.22</v>
      </c>
      <c r="BT327" s="312">
        <f t="shared" si="1587"/>
        <v>0.22</v>
      </c>
      <c r="BU327" s="312">
        <f t="shared" si="1587"/>
        <v>0.22</v>
      </c>
      <c r="BV327" s="312">
        <f t="shared" si="1587"/>
        <v>0.22</v>
      </c>
      <c r="BW327" s="312">
        <f t="shared" si="1587"/>
        <v>0.22</v>
      </c>
      <c r="BX327" s="312">
        <f t="shared" si="1587"/>
        <v>0.22</v>
      </c>
      <c r="BY327" s="312">
        <f t="shared" si="1587"/>
        <v>0.22</v>
      </c>
      <c r="BZ327" s="312">
        <f t="shared" si="1587"/>
        <v>0.22</v>
      </c>
      <c r="CA327" s="312">
        <f t="shared" si="1587"/>
        <v>0.22</v>
      </c>
      <c r="CB327" s="312">
        <f t="shared" si="1587"/>
        <v>0.22</v>
      </c>
      <c r="CC327" s="312">
        <f t="shared" si="1587"/>
        <v>0.22</v>
      </c>
      <c r="CD327" s="364"/>
      <c r="CE327" s="1"/>
      <c r="CF327" s="1"/>
      <c r="CG327" s="1"/>
      <c r="CH327" s="1"/>
      <c r="CI327" s="1"/>
      <c r="CJ327" s="1"/>
    </row>
    <row r="328" spans="37:88">
      <c r="AK328" s="171" t="s">
        <v>720</v>
      </c>
      <c r="AL328" s="122"/>
      <c r="AM328" s="122"/>
      <c r="AN328" s="318">
        <f t="shared" ref="AN328:BL328" si="1588">AN282</f>
        <v>0.02</v>
      </c>
      <c r="AO328" s="318">
        <f t="shared" si="1588"/>
        <v>0.02</v>
      </c>
      <c r="AP328" s="318">
        <f t="shared" si="1588"/>
        <v>0.02</v>
      </c>
      <c r="AQ328" s="318">
        <f t="shared" si="1588"/>
        <v>0.02</v>
      </c>
      <c r="AR328" s="318">
        <f t="shared" si="1588"/>
        <v>0.02</v>
      </c>
      <c r="AS328" s="319">
        <f t="shared" si="1588"/>
        <v>0.02</v>
      </c>
      <c r="AT328" s="319">
        <f t="shared" si="1588"/>
        <v>0.02</v>
      </c>
      <c r="AU328" s="319">
        <f t="shared" si="1588"/>
        <v>0.02</v>
      </c>
      <c r="AV328" s="319">
        <f t="shared" si="1588"/>
        <v>0.02</v>
      </c>
      <c r="AW328" s="319">
        <f t="shared" si="1588"/>
        <v>0.02</v>
      </c>
      <c r="AX328" s="319">
        <f t="shared" si="1588"/>
        <v>0.02</v>
      </c>
      <c r="AY328" s="319">
        <f t="shared" si="1588"/>
        <v>0.02</v>
      </c>
      <c r="AZ328" s="319">
        <f t="shared" si="1588"/>
        <v>0.02</v>
      </c>
      <c r="BA328" s="319">
        <f t="shared" si="1588"/>
        <v>0.02</v>
      </c>
      <c r="BB328" s="319">
        <f t="shared" si="1588"/>
        <v>0.02</v>
      </c>
      <c r="BC328" s="320">
        <f t="shared" si="1588"/>
        <v>0.02</v>
      </c>
      <c r="BD328" s="320">
        <f t="shared" si="1588"/>
        <v>0.02</v>
      </c>
      <c r="BE328" s="320">
        <f t="shared" si="1588"/>
        <v>0.02</v>
      </c>
      <c r="BF328" s="320">
        <f t="shared" si="1588"/>
        <v>0.02</v>
      </c>
      <c r="BG328" s="320">
        <f t="shared" si="1588"/>
        <v>0.02</v>
      </c>
      <c r="BH328" s="320">
        <f t="shared" si="1588"/>
        <v>0.02</v>
      </c>
      <c r="BI328" s="321">
        <f t="shared" si="1588"/>
        <v>0.02</v>
      </c>
      <c r="BJ328" s="320">
        <f t="shared" si="1588"/>
        <v>0.02</v>
      </c>
      <c r="BK328" s="320">
        <f t="shared" si="1588"/>
        <v>0.02</v>
      </c>
      <c r="BL328" s="320">
        <f t="shared" si="1588"/>
        <v>0.02</v>
      </c>
      <c r="BM328" s="322">
        <f t="shared" ref="BM328:CC328" si="1589">BM282</f>
        <v>0.02</v>
      </c>
      <c r="BN328" s="322">
        <f t="shared" si="1589"/>
        <v>0.02</v>
      </c>
      <c r="BO328" s="322">
        <f t="shared" si="1589"/>
        <v>0.02</v>
      </c>
      <c r="BP328" s="322">
        <f t="shared" si="1589"/>
        <v>0.02</v>
      </c>
      <c r="BQ328" s="322">
        <f t="shared" si="1589"/>
        <v>0.02</v>
      </c>
      <c r="BR328" s="322">
        <f t="shared" si="1589"/>
        <v>0.02</v>
      </c>
      <c r="BS328" s="322">
        <f t="shared" si="1589"/>
        <v>0.02</v>
      </c>
      <c r="BT328" s="322">
        <f t="shared" si="1589"/>
        <v>0.02</v>
      </c>
      <c r="BU328" s="322">
        <f t="shared" si="1589"/>
        <v>0.02</v>
      </c>
      <c r="BV328" s="322">
        <f t="shared" si="1589"/>
        <v>0.02</v>
      </c>
      <c r="BW328" s="322">
        <f t="shared" si="1589"/>
        <v>0.02</v>
      </c>
      <c r="BX328" s="322">
        <f t="shared" si="1589"/>
        <v>0.02</v>
      </c>
      <c r="BY328" s="322">
        <f t="shared" si="1589"/>
        <v>0.02</v>
      </c>
      <c r="BZ328" s="322">
        <f t="shared" si="1589"/>
        <v>0.02</v>
      </c>
      <c r="CA328" s="322">
        <f t="shared" si="1589"/>
        <v>0.02</v>
      </c>
      <c r="CB328" s="322">
        <f t="shared" si="1589"/>
        <v>0.02</v>
      </c>
      <c r="CC328" s="322">
        <f t="shared" si="1589"/>
        <v>0.02</v>
      </c>
      <c r="CD328" s="364"/>
      <c r="CE328" s="1"/>
      <c r="CF328" s="1"/>
      <c r="CG328" s="1"/>
      <c r="CH328" s="1"/>
      <c r="CI328" s="1"/>
      <c r="CJ328" s="1"/>
    </row>
    <row r="329" spans="37:88" ht="13.8" thickBot="1">
      <c r="AK329" s="171" t="s">
        <v>720</v>
      </c>
      <c r="AL329" s="122"/>
      <c r="AM329" s="122"/>
      <c r="AN329" s="318">
        <f t="shared" ref="AN329:BL329" si="1590">AN283</f>
        <v>0</v>
      </c>
      <c r="AO329" s="318">
        <f t="shared" si="1590"/>
        <v>0</v>
      </c>
      <c r="AP329" s="318">
        <f t="shared" si="1590"/>
        <v>0</v>
      </c>
      <c r="AQ329" s="318">
        <f t="shared" si="1590"/>
        <v>0</v>
      </c>
      <c r="AR329" s="318">
        <f t="shared" si="1590"/>
        <v>0</v>
      </c>
      <c r="AS329" s="319">
        <f t="shared" si="1590"/>
        <v>0</v>
      </c>
      <c r="AT329" s="319">
        <f t="shared" si="1590"/>
        <v>0</v>
      </c>
      <c r="AU329" s="319">
        <f t="shared" si="1590"/>
        <v>0</v>
      </c>
      <c r="AV329" s="319">
        <f t="shared" si="1590"/>
        <v>0</v>
      </c>
      <c r="AW329" s="319">
        <f t="shared" si="1590"/>
        <v>0</v>
      </c>
      <c r="AX329" s="319">
        <f t="shared" si="1590"/>
        <v>0</v>
      </c>
      <c r="AY329" s="319">
        <f t="shared" si="1590"/>
        <v>0</v>
      </c>
      <c r="AZ329" s="319">
        <f t="shared" si="1590"/>
        <v>0</v>
      </c>
      <c r="BA329" s="319">
        <f t="shared" si="1590"/>
        <v>0</v>
      </c>
      <c r="BB329" s="319">
        <f t="shared" si="1590"/>
        <v>0</v>
      </c>
      <c r="BC329" s="320">
        <f t="shared" si="1590"/>
        <v>0</v>
      </c>
      <c r="BD329" s="320">
        <f t="shared" si="1590"/>
        <v>0</v>
      </c>
      <c r="BE329" s="320">
        <f t="shared" si="1590"/>
        <v>0</v>
      </c>
      <c r="BF329" s="320">
        <f t="shared" si="1590"/>
        <v>0</v>
      </c>
      <c r="BG329" s="320">
        <f t="shared" si="1590"/>
        <v>0</v>
      </c>
      <c r="BH329" s="320">
        <f t="shared" si="1590"/>
        <v>0</v>
      </c>
      <c r="BI329" s="321">
        <f t="shared" si="1590"/>
        <v>0</v>
      </c>
      <c r="BJ329" s="320">
        <f t="shared" si="1590"/>
        <v>0</v>
      </c>
      <c r="BK329" s="320">
        <f t="shared" si="1590"/>
        <v>0</v>
      </c>
      <c r="BL329" s="320">
        <f t="shared" si="1590"/>
        <v>0</v>
      </c>
      <c r="BM329" s="322">
        <f t="shared" ref="BM329:CC329" si="1591">BM283</f>
        <v>0</v>
      </c>
      <c r="BN329" s="322">
        <f t="shared" si="1591"/>
        <v>0</v>
      </c>
      <c r="BO329" s="322">
        <f t="shared" si="1591"/>
        <v>0</v>
      </c>
      <c r="BP329" s="322">
        <f t="shared" si="1591"/>
        <v>0</v>
      </c>
      <c r="BQ329" s="322">
        <f t="shared" si="1591"/>
        <v>0</v>
      </c>
      <c r="BR329" s="322">
        <f t="shared" si="1591"/>
        <v>0</v>
      </c>
      <c r="BS329" s="322">
        <f t="shared" si="1591"/>
        <v>0</v>
      </c>
      <c r="BT329" s="322">
        <f t="shared" si="1591"/>
        <v>0</v>
      </c>
      <c r="BU329" s="322">
        <f t="shared" si="1591"/>
        <v>0</v>
      </c>
      <c r="BV329" s="322">
        <f t="shared" si="1591"/>
        <v>0</v>
      </c>
      <c r="BW329" s="322">
        <f t="shared" si="1591"/>
        <v>0</v>
      </c>
      <c r="BX329" s="322">
        <f t="shared" si="1591"/>
        <v>0</v>
      </c>
      <c r="BY329" s="322">
        <f t="shared" si="1591"/>
        <v>0</v>
      </c>
      <c r="BZ329" s="322">
        <f t="shared" si="1591"/>
        <v>0</v>
      </c>
      <c r="CA329" s="322">
        <f t="shared" si="1591"/>
        <v>0</v>
      </c>
      <c r="CB329" s="322">
        <f t="shared" si="1591"/>
        <v>0</v>
      </c>
      <c r="CC329" s="322">
        <f t="shared" si="1591"/>
        <v>0</v>
      </c>
      <c r="CD329" s="364"/>
      <c r="CE329" s="1"/>
      <c r="CF329" s="1"/>
      <c r="CG329" s="1"/>
      <c r="CH329" s="1"/>
      <c r="CI329" s="1"/>
      <c r="CJ329" s="1"/>
    </row>
    <row r="330" spans="37:88">
      <c r="AK330" s="358" t="s">
        <v>1361</v>
      </c>
      <c r="AL330" s="125"/>
      <c r="AM330" s="125"/>
      <c r="AN330" s="125">
        <v>2001</v>
      </c>
      <c r="AO330" s="286">
        <f t="shared" ref="AO330:BL330" si="1592">AN330+1</f>
        <v>2002</v>
      </c>
      <c r="AP330" s="287">
        <f t="shared" si="1592"/>
        <v>2003</v>
      </c>
      <c r="AQ330" s="287">
        <f t="shared" si="1592"/>
        <v>2004</v>
      </c>
      <c r="AR330" s="287">
        <f t="shared" si="1592"/>
        <v>2005</v>
      </c>
      <c r="AS330" s="285">
        <f t="shared" si="1592"/>
        <v>2006</v>
      </c>
      <c r="AT330" s="285">
        <f t="shared" si="1592"/>
        <v>2007</v>
      </c>
      <c r="AU330" s="285">
        <f t="shared" si="1592"/>
        <v>2008</v>
      </c>
      <c r="AV330" s="285">
        <f t="shared" si="1592"/>
        <v>2009</v>
      </c>
      <c r="AW330" s="285">
        <f t="shared" si="1592"/>
        <v>2010</v>
      </c>
      <c r="AX330" s="285">
        <f t="shared" si="1592"/>
        <v>2011</v>
      </c>
      <c r="AY330" s="285">
        <f t="shared" si="1592"/>
        <v>2012</v>
      </c>
      <c r="AZ330" s="285">
        <f t="shared" si="1592"/>
        <v>2013</v>
      </c>
      <c r="BA330" s="285">
        <f t="shared" si="1592"/>
        <v>2014</v>
      </c>
      <c r="BB330" s="285">
        <f t="shared" si="1592"/>
        <v>2015</v>
      </c>
      <c r="BC330" s="288">
        <f t="shared" si="1592"/>
        <v>2016</v>
      </c>
      <c r="BD330" s="288">
        <f t="shared" si="1592"/>
        <v>2017</v>
      </c>
      <c r="BE330" s="288">
        <f t="shared" si="1592"/>
        <v>2018</v>
      </c>
      <c r="BF330" s="288">
        <f t="shared" si="1592"/>
        <v>2019</v>
      </c>
      <c r="BG330" s="288">
        <f t="shared" si="1592"/>
        <v>2020</v>
      </c>
      <c r="BH330" s="288">
        <f t="shared" si="1592"/>
        <v>2021</v>
      </c>
      <c r="BI330" s="289">
        <f t="shared" si="1592"/>
        <v>2022</v>
      </c>
      <c r="BJ330" s="288">
        <f t="shared" si="1592"/>
        <v>2023</v>
      </c>
      <c r="BK330" s="288">
        <f t="shared" si="1592"/>
        <v>2024</v>
      </c>
      <c r="BL330" s="288">
        <f t="shared" si="1592"/>
        <v>2025</v>
      </c>
      <c r="BM330" s="290">
        <f t="shared" ref="BM330" si="1593">BL330+1</f>
        <v>2026</v>
      </c>
      <c r="BN330" s="290">
        <f t="shared" ref="BN330" si="1594">BM330+1</f>
        <v>2027</v>
      </c>
      <c r="BO330" s="290">
        <f t="shared" ref="BO330" si="1595">BN330+1</f>
        <v>2028</v>
      </c>
      <c r="BP330" s="290">
        <f t="shared" ref="BP330" si="1596">BO330+1</f>
        <v>2029</v>
      </c>
      <c r="BQ330" s="290">
        <f t="shared" ref="BQ330" si="1597">BP330+1</f>
        <v>2030</v>
      </c>
      <c r="BR330" s="290">
        <f t="shared" ref="BR330" si="1598">BQ330+1</f>
        <v>2031</v>
      </c>
      <c r="BS330" s="290">
        <f t="shared" ref="BS330" si="1599">BR330+1</f>
        <v>2032</v>
      </c>
      <c r="BT330" s="290">
        <f t="shared" ref="BT330" si="1600">BS330+1</f>
        <v>2033</v>
      </c>
      <c r="BU330" s="290">
        <f t="shared" ref="BU330" si="1601">BT330+1</f>
        <v>2034</v>
      </c>
      <c r="BV330" s="290">
        <f t="shared" ref="BV330" si="1602">BU330+1</f>
        <v>2035</v>
      </c>
      <c r="BW330" s="290">
        <f t="shared" ref="BW330" si="1603">BV330+1</f>
        <v>2036</v>
      </c>
      <c r="BX330" s="290">
        <f t="shared" ref="BX330" si="1604">BW330+1</f>
        <v>2037</v>
      </c>
      <c r="BY330" s="290">
        <f t="shared" ref="BY330" si="1605">BX330+1</f>
        <v>2038</v>
      </c>
      <c r="BZ330" s="290">
        <f t="shared" ref="BZ330" si="1606">BY330+1</f>
        <v>2039</v>
      </c>
      <c r="CA330" s="290">
        <f t="shared" ref="CA330" si="1607">BZ330+1</f>
        <v>2040</v>
      </c>
      <c r="CB330" s="290">
        <f t="shared" ref="CB330" si="1608">CA330+1</f>
        <v>2041</v>
      </c>
      <c r="CC330" s="290">
        <f t="shared" ref="CC330" si="1609">CB330+1</f>
        <v>2042</v>
      </c>
      <c r="CD330" s="291"/>
      <c r="CE330" s="1"/>
      <c r="CF330" s="1"/>
      <c r="CG330" s="1"/>
      <c r="CH330" s="1"/>
      <c r="CI330" s="1"/>
      <c r="CJ330" s="1"/>
    </row>
    <row r="331" spans="37:88">
      <c r="AK331" s="171"/>
      <c r="AL331" s="122"/>
      <c r="AM331" s="122"/>
      <c r="AN331" s="122" t="s">
        <v>1357</v>
      </c>
      <c r="AO331" s="293" t="s">
        <v>1357</v>
      </c>
      <c r="AP331" s="148" t="s">
        <v>1357</v>
      </c>
      <c r="AQ331" s="148" t="s">
        <v>1357</v>
      </c>
      <c r="AR331" s="148" t="s">
        <v>1357</v>
      </c>
      <c r="AS331" s="3" t="s">
        <v>1357</v>
      </c>
      <c r="AT331" s="3" t="s">
        <v>1357</v>
      </c>
      <c r="AU331" s="3" t="s">
        <v>1357</v>
      </c>
      <c r="AV331" s="3" t="s">
        <v>1357</v>
      </c>
      <c r="AW331" s="3" t="s">
        <v>1357</v>
      </c>
      <c r="AX331" s="3" t="s">
        <v>1357</v>
      </c>
      <c r="AY331" s="3" t="s">
        <v>1357</v>
      </c>
      <c r="AZ331" s="3" t="s">
        <v>1357</v>
      </c>
      <c r="BA331" s="3" t="s">
        <v>1357</v>
      </c>
      <c r="BB331" s="3" t="s">
        <v>1357</v>
      </c>
      <c r="BC331" s="121" t="s">
        <v>1357</v>
      </c>
      <c r="BD331" s="121" t="s">
        <v>1357</v>
      </c>
      <c r="BE331" s="121" t="s">
        <v>1357</v>
      </c>
      <c r="BF331" s="121" t="s">
        <v>1357</v>
      </c>
      <c r="BG331" s="121" t="s">
        <v>1357</v>
      </c>
      <c r="BH331" s="121" t="s">
        <v>1357</v>
      </c>
      <c r="BI331" s="294" t="s">
        <v>1357</v>
      </c>
      <c r="BJ331" s="121" t="s">
        <v>1357</v>
      </c>
      <c r="BK331" s="121" t="s">
        <v>1357</v>
      </c>
      <c r="BL331" s="121" t="s">
        <v>1357</v>
      </c>
      <c r="BM331" s="295" t="s">
        <v>1357</v>
      </c>
      <c r="BN331" s="295" t="s">
        <v>1357</v>
      </c>
      <c r="BO331" s="295" t="s">
        <v>1357</v>
      </c>
      <c r="BP331" s="295" t="s">
        <v>1357</v>
      </c>
      <c r="BQ331" s="295" t="s">
        <v>1357</v>
      </c>
      <c r="BR331" s="295" t="s">
        <v>1357</v>
      </c>
      <c r="BS331" s="295" t="s">
        <v>1357</v>
      </c>
      <c r="BT331" s="295" t="s">
        <v>1357</v>
      </c>
      <c r="BU331" s="295" t="s">
        <v>1357</v>
      </c>
      <c r="BV331" s="295" t="s">
        <v>1357</v>
      </c>
      <c r="BW331" s="295" t="s">
        <v>1357</v>
      </c>
      <c r="BX331" s="295" t="s">
        <v>1357</v>
      </c>
      <c r="BY331" s="295" t="s">
        <v>1357</v>
      </c>
      <c r="BZ331" s="295" t="s">
        <v>1357</v>
      </c>
      <c r="CA331" s="295" t="s">
        <v>1357</v>
      </c>
      <c r="CB331" s="295" t="s">
        <v>1357</v>
      </c>
      <c r="CC331" s="295" t="s">
        <v>1357</v>
      </c>
      <c r="CD331" s="178"/>
      <c r="CE331" s="1"/>
      <c r="CF331" s="1"/>
      <c r="CG331" s="1"/>
      <c r="CH331" s="1"/>
      <c r="CI331" s="1"/>
      <c r="CJ331" s="1"/>
    </row>
    <row r="332" spans="37:88">
      <c r="AK332" s="171" t="s">
        <v>715</v>
      </c>
      <c r="AL332" s="122"/>
      <c r="AM332" s="359"/>
      <c r="AN332" s="300">
        <f>AN259</f>
        <v>2.6651231066002534E-2</v>
      </c>
      <c r="AO332" s="299">
        <f t="shared" ref="AO332:BL332" si="1610">AO259</f>
        <v>3.7659730819599391E-2</v>
      </c>
      <c r="AP332" s="299">
        <f t="shared" si="1610"/>
        <v>4.1433788213758316E-2</v>
      </c>
      <c r="AQ332" s="299">
        <f t="shared" si="1610"/>
        <v>4.1022225148983571E-2</v>
      </c>
      <c r="AR332" s="299">
        <f t="shared" si="1610"/>
        <v>3.2974624821844323E-2</v>
      </c>
      <c r="AS332" s="300">
        <f t="shared" si="1610"/>
        <v>1.741105519772157E-2</v>
      </c>
      <c r="AT332" s="300">
        <f t="shared" si="1610"/>
        <v>1.0559160160651171E-2</v>
      </c>
      <c r="AU332" s="300">
        <f t="shared" si="1610"/>
        <v>1.0162187059377326E-2</v>
      </c>
      <c r="AV332" s="300">
        <f t="shared" si="1610"/>
        <v>1.7668932912550117E-2</v>
      </c>
      <c r="AW332" s="300">
        <f t="shared" si="1610"/>
        <v>2.5444356029305171E-2</v>
      </c>
      <c r="AX332" s="300">
        <f t="shared" si="1610"/>
        <v>2.4641313377188334E-2</v>
      </c>
      <c r="AY332" s="300">
        <f t="shared" si="1610"/>
        <v>2.1741447391596669E-2</v>
      </c>
      <c r="AZ332" s="300">
        <f t="shared" si="1610"/>
        <v>2.5437233887533495E-2</v>
      </c>
      <c r="BA332" s="300">
        <f t="shared" si="1610"/>
        <v>1.3861492515345297E-2</v>
      </c>
      <c r="BB332" s="300">
        <f t="shared" si="1610"/>
        <v>1.3694652802078267E-2</v>
      </c>
      <c r="BC332" s="301">
        <f t="shared" si="1610"/>
        <v>1.2383656557784395E-2</v>
      </c>
      <c r="BD332" s="301">
        <f t="shared" si="1610"/>
        <v>1.3646416148230811E-2</v>
      </c>
      <c r="BE332" s="301">
        <f t="shared" si="1610"/>
        <v>1.451037729467175E-2</v>
      </c>
      <c r="BF332" s="301">
        <f t="shared" si="1610"/>
        <v>1.6186984318659059E-2</v>
      </c>
      <c r="BG332" s="301">
        <f t="shared" si="1610"/>
        <v>2.056297127094453E-2</v>
      </c>
      <c r="BH332" s="301">
        <f t="shared" si="1610"/>
        <v>2.2436713595748392E-2</v>
      </c>
      <c r="BI332" s="302">
        <f t="shared" si="1610"/>
        <v>2.1004539684301715E-2</v>
      </c>
      <c r="BJ332" s="301">
        <f t="shared" si="1610"/>
        <v>2.4462787806639907E-2</v>
      </c>
      <c r="BK332" s="301">
        <f t="shared" si="1610"/>
        <v>5.0900385505608714E-2</v>
      </c>
      <c r="BL332" s="301">
        <f t="shared" si="1610"/>
        <v>6.2614622044458779E-2</v>
      </c>
      <c r="BM332" s="303">
        <f t="shared" ref="BM332:CC332" si="1611">BM259</f>
        <v>6.2614622044458779E-2</v>
      </c>
      <c r="BN332" s="303">
        <f t="shared" si="1611"/>
        <v>6.2614622044458779E-2</v>
      </c>
      <c r="BO332" s="303">
        <f t="shared" si="1611"/>
        <v>6.2614622044458779E-2</v>
      </c>
      <c r="BP332" s="303">
        <f t="shared" si="1611"/>
        <v>6.2614622044458779E-2</v>
      </c>
      <c r="BQ332" s="303">
        <f t="shared" si="1611"/>
        <v>6.2614622044458779E-2</v>
      </c>
      <c r="BR332" s="303">
        <f t="shared" si="1611"/>
        <v>6.2614622044458779E-2</v>
      </c>
      <c r="BS332" s="303">
        <f t="shared" si="1611"/>
        <v>6.2614622044458779E-2</v>
      </c>
      <c r="BT332" s="303">
        <f t="shared" si="1611"/>
        <v>6.2614622044458779E-2</v>
      </c>
      <c r="BU332" s="303">
        <f t="shared" si="1611"/>
        <v>6.2614622044458779E-2</v>
      </c>
      <c r="BV332" s="303">
        <f t="shared" si="1611"/>
        <v>6.2614622044458779E-2</v>
      </c>
      <c r="BW332" s="303">
        <f t="shared" si="1611"/>
        <v>6.2614622044458779E-2</v>
      </c>
      <c r="BX332" s="303">
        <f t="shared" si="1611"/>
        <v>6.2614622044458779E-2</v>
      </c>
      <c r="BY332" s="303">
        <f t="shared" si="1611"/>
        <v>6.2614622044458779E-2</v>
      </c>
      <c r="BZ332" s="303">
        <f t="shared" si="1611"/>
        <v>6.2614622044458779E-2</v>
      </c>
      <c r="CA332" s="303">
        <f t="shared" si="1611"/>
        <v>6.2614622044458779E-2</v>
      </c>
      <c r="CB332" s="303">
        <f t="shared" si="1611"/>
        <v>6.2614622044458779E-2</v>
      </c>
      <c r="CC332" s="303">
        <f t="shared" si="1611"/>
        <v>6.2614622044458779E-2</v>
      </c>
      <c r="CD332" s="178"/>
      <c r="CE332" s="1"/>
      <c r="CF332" s="1"/>
      <c r="CG332" s="1"/>
      <c r="CH332" s="1"/>
      <c r="CI332" s="1"/>
      <c r="CJ332" s="1"/>
    </row>
    <row r="333" spans="37:88">
      <c r="AK333" s="171" t="s">
        <v>716</v>
      </c>
      <c r="AL333" s="122"/>
      <c r="AM333" s="359"/>
      <c r="AN333" s="309">
        <f t="shared" ref="AN333:BL333" si="1612">AN260</f>
        <v>5.4500009839908214E-2</v>
      </c>
      <c r="AO333" s="308">
        <f t="shared" si="1612"/>
        <v>4.7799991598603153E-2</v>
      </c>
      <c r="AP333" s="308">
        <f t="shared" si="1612"/>
        <v>4.6599997461220122E-2</v>
      </c>
      <c r="AQ333" s="308">
        <f t="shared" si="1612"/>
        <v>4.5000007490993976E-2</v>
      </c>
      <c r="AR333" s="308">
        <f t="shared" si="1612"/>
        <v>3.9300011835601056E-2</v>
      </c>
      <c r="AS333" s="309">
        <f t="shared" si="1612"/>
        <v>3.6156695917221038E-2</v>
      </c>
      <c r="AT333" s="309">
        <f t="shared" si="1612"/>
        <v>3.8235620751875921E-2</v>
      </c>
      <c r="AU333" s="309">
        <f t="shared" si="1612"/>
        <v>4.410003903757409E-2</v>
      </c>
      <c r="AV333" s="309">
        <f t="shared" si="1612"/>
        <v>4.2200028760331243E-2</v>
      </c>
      <c r="AW333" s="309">
        <f t="shared" si="1612"/>
        <v>3.8900033450578686E-2</v>
      </c>
      <c r="AX333" s="309">
        <f t="shared" si="1612"/>
        <v>3.1000007537453245E-2</v>
      </c>
      <c r="AY333" s="309">
        <f t="shared" si="1612"/>
        <v>2.7100009653499013E-2</v>
      </c>
      <c r="AZ333" s="309">
        <f t="shared" si="1612"/>
        <v>2.2300050192195053E-2</v>
      </c>
      <c r="BA333" s="309">
        <f t="shared" si="1612"/>
        <v>2.5299957325744638E-2</v>
      </c>
      <c r="BB333" s="309">
        <f t="shared" si="1612"/>
        <v>1.5399960174683036E-2</v>
      </c>
      <c r="BC333" s="310">
        <f t="shared" si="1612"/>
        <v>1.1100034333807018E-2</v>
      </c>
      <c r="BD333" s="310">
        <f t="shared" si="1612"/>
        <v>7.1000003200292205E-3</v>
      </c>
      <c r="BE333" s="310">
        <f t="shared" si="1612"/>
        <v>9.1000155016305317E-3</v>
      </c>
      <c r="BF333" s="310">
        <f t="shared" si="1612"/>
        <v>8.6000335029261521E-3</v>
      </c>
      <c r="BG333" s="310">
        <f t="shared" si="1612"/>
        <v>1.0400554570129117E-3</v>
      </c>
      <c r="BH333" s="310">
        <f t="shared" si="1612"/>
        <v>-2.1600186074329786E-3</v>
      </c>
      <c r="BI333" s="311">
        <f t="shared" si="1612"/>
        <v>8.7995469739587939E-4</v>
      </c>
      <c r="BJ333" s="310">
        <f t="shared" si="1612"/>
        <v>2.3329968858514682E-2</v>
      </c>
      <c r="BK333" s="310">
        <f t="shared" si="1612"/>
        <v>3.0590005328907655E-2</v>
      </c>
      <c r="BL333" s="310">
        <f t="shared" si="1612"/>
        <v>2.6869942060977925E-2</v>
      </c>
      <c r="BM333" s="312">
        <f t="shared" ref="BM333:CC333" si="1613">BM260</f>
        <v>2.6869942060977925E-2</v>
      </c>
      <c r="BN333" s="312">
        <f t="shared" si="1613"/>
        <v>2.6869942060977925E-2</v>
      </c>
      <c r="BO333" s="312">
        <f t="shared" si="1613"/>
        <v>2.6869942060977925E-2</v>
      </c>
      <c r="BP333" s="312">
        <f t="shared" si="1613"/>
        <v>2.6869942060977925E-2</v>
      </c>
      <c r="BQ333" s="312">
        <f t="shared" si="1613"/>
        <v>2.6869942060977925E-2</v>
      </c>
      <c r="BR333" s="312">
        <f t="shared" si="1613"/>
        <v>2.6869942060977925E-2</v>
      </c>
      <c r="BS333" s="312">
        <f t="shared" si="1613"/>
        <v>2.6869942060977925E-2</v>
      </c>
      <c r="BT333" s="312">
        <f t="shared" si="1613"/>
        <v>2.6869942060977925E-2</v>
      </c>
      <c r="BU333" s="312">
        <f t="shared" si="1613"/>
        <v>2.6869942060977925E-2</v>
      </c>
      <c r="BV333" s="312">
        <f t="shared" si="1613"/>
        <v>2.6869942060977925E-2</v>
      </c>
      <c r="BW333" s="312">
        <f t="shared" si="1613"/>
        <v>2.6869942060977925E-2</v>
      </c>
      <c r="BX333" s="312">
        <f t="shared" si="1613"/>
        <v>2.6869942060977925E-2</v>
      </c>
      <c r="BY333" s="312">
        <f t="shared" si="1613"/>
        <v>2.6869942060977925E-2</v>
      </c>
      <c r="BZ333" s="312">
        <f t="shared" si="1613"/>
        <v>2.6869942060977925E-2</v>
      </c>
      <c r="CA333" s="312">
        <f t="shared" si="1613"/>
        <v>2.6869942060977925E-2</v>
      </c>
      <c r="CB333" s="312">
        <f t="shared" si="1613"/>
        <v>2.6869942060977925E-2</v>
      </c>
      <c r="CC333" s="312">
        <f t="shared" si="1613"/>
        <v>2.6869942060977925E-2</v>
      </c>
      <c r="CD333" s="178"/>
      <c r="CE333" s="1"/>
      <c r="CF333" s="1"/>
      <c r="CG333" s="1"/>
      <c r="CH333" s="1"/>
      <c r="CI333" s="1"/>
      <c r="CJ333" s="1"/>
    </row>
    <row r="334" spans="37:88">
      <c r="AK334" s="171" t="s">
        <v>717</v>
      </c>
      <c r="AL334" s="122"/>
      <c r="AM334" s="360"/>
      <c r="AN334" s="309">
        <f t="shared" ref="AN334:BL334" si="1614">AN261</f>
        <v>0.214</v>
      </c>
      <c r="AO334" s="308">
        <f t="shared" si="1614"/>
        <v>0.214</v>
      </c>
      <c r="AP334" s="308">
        <f t="shared" si="1614"/>
        <v>0.214</v>
      </c>
      <c r="AQ334" s="308">
        <f t="shared" si="1614"/>
        <v>0.214</v>
      </c>
      <c r="AR334" s="308">
        <f t="shared" si="1614"/>
        <v>0.214</v>
      </c>
      <c r="AS334" s="309">
        <f t="shared" si="1614"/>
        <v>0.214</v>
      </c>
      <c r="AT334" s="309">
        <f t="shared" si="1614"/>
        <v>0.20100000000000001</v>
      </c>
      <c r="AU334" s="309">
        <f t="shared" si="1614"/>
        <v>0.20100000000000001</v>
      </c>
      <c r="AV334" s="309">
        <f t="shared" si="1614"/>
        <v>0.20100000000000001</v>
      </c>
      <c r="AW334" s="309">
        <f t="shared" si="1614"/>
        <v>0.20100000000000001</v>
      </c>
      <c r="AX334" s="309">
        <f t="shared" si="1614"/>
        <v>0.20100000000000001</v>
      </c>
      <c r="AY334" s="309">
        <f t="shared" si="1614"/>
        <v>0.20100000000000001</v>
      </c>
      <c r="AZ334" s="309">
        <f t="shared" si="1614"/>
        <v>0.20100000000000001</v>
      </c>
      <c r="BA334" s="309">
        <f t="shared" si="1614"/>
        <v>0.20100000000000001</v>
      </c>
      <c r="BB334" s="309">
        <f t="shared" si="1614"/>
        <v>0.20100000000000001</v>
      </c>
      <c r="BC334" s="310">
        <f t="shared" si="1614"/>
        <v>0.20100000000000001</v>
      </c>
      <c r="BD334" s="310">
        <f t="shared" si="1614"/>
        <v>0.20100000000000001</v>
      </c>
      <c r="BE334" s="310">
        <f t="shared" si="1614"/>
        <v>0.20100000000000001</v>
      </c>
      <c r="BF334" s="310">
        <f t="shared" si="1614"/>
        <v>0.20100000000000001</v>
      </c>
      <c r="BG334" s="310">
        <f t="shared" si="1614"/>
        <v>0.20100000000000001</v>
      </c>
      <c r="BH334" s="310">
        <f t="shared" si="1614"/>
        <v>0.20100000000000001</v>
      </c>
      <c r="BI334" s="311">
        <f t="shared" si="1614"/>
        <v>0.20100000000000001</v>
      </c>
      <c r="BJ334" s="310">
        <f t="shared" si="1614"/>
        <v>0.20100000000000001</v>
      </c>
      <c r="BK334" s="310">
        <f t="shared" si="1614"/>
        <v>0.20100000000000001</v>
      </c>
      <c r="BL334" s="310">
        <f t="shared" si="1614"/>
        <v>0.20100000000000001</v>
      </c>
      <c r="BM334" s="312">
        <f t="shared" ref="BM334:CC334" si="1615">BM261</f>
        <v>0.20100000000000001</v>
      </c>
      <c r="BN334" s="312">
        <f t="shared" si="1615"/>
        <v>0.20100000000000001</v>
      </c>
      <c r="BO334" s="312">
        <f t="shared" si="1615"/>
        <v>0.20100000000000001</v>
      </c>
      <c r="BP334" s="312">
        <f t="shared" si="1615"/>
        <v>0.20100000000000001</v>
      </c>
      <c r="BQ334" s="312">
        <f t="shared" si="1615"/>
        <v>0.20100000000000001</v>
      </c>
      <c r="BR334" s="312">
        <f t="shared" si="1615"/>
        <v>0.20100000000000001</v>
      </c>
      <c r="BS334" s="312">
        <f t="shared" si="1615"/>
        <v>0.20100000000000001</v>
      </c>
      <c r="BT334" s="312">
        <f t="shared" si="1615"/>
        <v>0.20100000000000001</v>
      </c>
      <c r="BU334" s="312">
        <f t="shared" si="1615"/>
        <v>0.20100000000000001</v>
      </c>
      <c r="BV334" s="312">
        <f t="shared" si="1615"/>
        <v>0.20100000000000001</v>
      </c>
      <c r="BW334" s="312">
        <f t="shared" si="1615"/>
        <v>0.20100000000000001</v>
      </c>
      <c r="BX334" s="312">
        <f t="shared" si="1615"/>
        <v>0.20100000000000001</v>
      </c>
      <c r="BY334" s="312">
        <f t="shared" si="1615"/>
        <v>0.20100000000000001</v>
      </c>
      <c r="BZ334" s="312">
        <f t="shared" si="1615"/>
        <v>0.20100000000000001</v>
      </c>
      <c r="CA334" s="312">
        <f t="shared" si="1615"/>
        <v>0.20100000000000001</v>
      </c>
      <c r="CB334" s="312">
        <f t="shared" si="1615"/>
        <v>0.20100000000000001</v>
      </c>
      <c r="CC334" s="312">
        <f t="shared" si="1615"/>
        <v>0.20100000000000001</v>
      </c>
      <c r="CD334" s="178"/>
      <c r="CE334" s="1"/>
      <c r="CF334" s="1"/>
      <c r="CG334" s="1"/>
      <c r="CH334" s="1"/>
      <c r="CI334" s="1"/>
      <c r="CJ334" s="1"/>
    </row>
    <row r="335" spans="37:88" ht="15.6">
      <c r="AK335" s="171" t="s">
        <v>718</v>
      </c>
      <c r="AL335" s="122"/>
      <c r="AM335" s="360"/>
      <c r="AN335" s="309">
        <f t="shared" ref="AN335:BL335" si="1616">AN262</f>
        <v>1.4E-2</v>
      </c>
      <c r="AO335" s="308">
        <f t="shared" si="1616"/>
        <v>1.4E-2</v>
      </c>
      <c r="AP335" s="308">
        <f t="shared" si="1616"/>
        <v>1.4E-2</v>
      </c>
      <c r="AQ335" s="308">
        <f t="shared" si="1616"/>
        <v>1.4E-2</v>
      </c>
      <c r="AR335" s="308">
        <f t="shared" si="1616"/>
        <v>1.4E-2</v>
      </c>
      <c r="AS335" s="309">
        <f t="shared" si="1616"/>
        <v>1.4E-2</v>
      </c>
      <c r="AT335" s="309">
        <f t="shared" si="1616"/>
        <v>1.4E-2</v>
      </c>
      <c r="AU335" s="309">
        <f t="shared" si="1616"/>
        <v>1.4E-2</v>
      </c>
      <c r="AV335" s="309">
        <f t="shared" si="1616"/>
        <v>1.4E-2</v>
      </c>
      <c r="AW335" s="309">
        <f t="shared" si="1616"/>
        <v>1.4E-2</v>
      </c>
      <c r="AX335" s="309">
        <f t="shared" si="1616"/>
        <v>1.4E-2</v>
      </c>
      <c r="AY335" s="309">
        <f t="shared" si="1616"/>
        <v>1.4E-2</v>
      </c>
      <c r="AZ335" s="309">
        <f t="shared" si="1616"/>
        <v>1.4E-2</v>
      </c>
      <c r="BA335" s="309">
        <f t="shared" si="1616"/>
        <v>1.4E-2</v>
      </c>
      <c r="BB335" s="309">
        <f t="shared" si="1616"/>
        <v>1.4E-2</v>
      </c>
      <c r="BC335" s="310">
        <f t="shared" si="1616"/>
        <v>1.4E-2</v>
      </c>
      <c r="BD335" s="310">
        <f t="shared" si="1616"/>
        <v>1.4E-2</v>
      </c>
      <c r="BE335" s="310">
        <f t="shared" si="1616"/>
        <v>1.4E-2</v>
      </c>
      <c r="BF335" s="310">
        <f t="shared" si="1616"/>
        <v>1.4E-2</v>
      </c>
      <c r="BG335" s="310">
        <f t="shared" si="1616"/>
        <v>1.4E-2</v>
      </c>
      <c r="BH335" s="310">
        <f t="shared" si="1616"/>
        <v>1.4E-2</v>
      </c>
      <c r="BI335" s="311">
        <f t="shared" si="1616"/>
        <v>1.4E-2</v>
      </c>
      <c r="BJ335" s="310">
        <f t="shared" si="1616"/>
        <v>1.4E-2</v>
      </c>
      <c r="BK335" s="310">
        <f t="shared" si="1616"/>
        <v>1.4E-2</v>
      </c>
      <c r="BL335" s="310">
        <f t="shared" si="1616"/>
        <v>1.4E-2</v>
      </c>
      <c r="BM335" s="312">
        <f t="shared" ref="BM335:CC335" si="1617">BM262</f>
        <v>1.4E-2</v>
      </c>
      <c r="BN335" s="312">
        <f t="shared" si="1617"/>
        <v>1.4E-2</v>
      </c>
      <c r="BO335" s="312">
        <f t="shared" si="1617"/>
        <v>1.4E-2</v>
      </c>
      <c r="BP335" s="312">
        <f t="shared" si="1617"/>
        <v>1.4E-2</v>
      </c>
      <c r="BQ335" s="312">
        <f t="shared" si="1617"/>
        <v>1.4E-2</v>
      </c>
      <c r="BR335" s="312">
        <f t="shared" si="1617"/>
        <v>1.4E-2</v>
      </c>
      <c r="BS335" s="312">
        <f t="shared" si="1617"/>
        <v>1.4E-2</v>
      </c>
      <c r="BT335" s="312">
        <f t="shared" si="1617"/>
        <v>1.4E-2</v>
      </c>
      <c r="BU335" s="312">
        <f t="shared" si="1617"/>
        <v>1.4E-2</v>
      </c>
      <c r="BV335" s="312">
        <f t="shared" si="1617"/>
        <v>1.4E-2</v>
      </c>
      <c r="BW335" s="312">
        <f t="shared" si="1617"/>
        <v>1.4E-2</v>
      </c>
      <c r="BX335" s="312">
        <f t="shared" si="1617"/>
        <v>1.4E-2</v>
      </c>
      <c r="BY335" s="312">
        <f t="shared" si="1617"/>
        <v>1.4E-2</v>
      </c>
      <c r="BZ335" s="312">
        <f t="shared" si="1617"/>
        <v>1.4E-2</v>
      </c>
      <c r="CA335" s="312">
        <f t="shared" si="1617"/>
        <v>1.4E-2</v>
      </c>
      <c r="CB335" s="312">
        <f t="shared" si="1617"/>
        <v>1.4E-2</v>
      </c>
      <c r="CC335" s="312">
        <f t="shared" si="1617"/>
        <v>1.4E-2</v>
      </c>
      <c r="CD335" s="178"/>
      <c r="CE335" s="1"/>
      <c r="CF335" s="1"/>
      <c r="CG335" s="1"/>
      <c r="CH335" s="1"/>
      <c r="CI335" s="1"/>
      <c r="CJ335" s="1"/>
    </row>
    <row r="336" spans="37:88">
      <c r="AK336" s="171" t="s">
        <v>719</v>
      </c>
      <c r="AL336" s="122"/>
      <c r="AM336" s="361"/>
      <c r="AN336" s="338">
        <f t="shared" ref="AN336:AS337" si="1618">AN263</f>
        <v>0.21</v>
      </c>
      <c r="AO336" s="308">
        <f t="shared" si="1618"/>
        <v>0.21</v>
      </c>
      <c r="AP336" s="308">
        <f t="shared" si="1618"/>
        <v>0.21</v>
      </c>
      <c r="AQ336" s="308">
        <f t="shared" si="1618"/>
        <v>0.21</v>
      </c>
      <c r="AR336" s="308">
        <f t="shared" si="1618"/>
        <v>0.21</v>
      </c>
      <c r="AS336" s="309">
        <f t="shared" si="1618"/>
        <v>0.21</v>
      </c>
      <c r="AT336" s="458">
        <f>IF(AND(AA158&gt;39082,AA158&lt;39142)=TRUE,21%,17%)</f>
        <v>0.17</v>
      </c>
      <c r="AU336" s="428">
        <v>0.22</v>
      </c>
      <c r="AV336" s="428">
        <f t="shared" ref="AV336:BL336" si="1619">AU336</f>
        <v>0.22</v>
      </c>
      <c r="AW336" s="428">
        <f t="shared" si="1619"/>
        <v>0.22</v>
      </c>
      <c r="AX336" s="428">
        <f t="shared" si="1619"/>
        <v>0.22</v>
      </c>
      <c r="AY336" s="428">
        <f t="shared" si="1619"/>
        <v>0.22</v>
      </c>
      <c r="AZ336" s="428">
        <f t="shared" si="1619"/>
        <v>0.22</v>
      </c>
      <c r="BA336" s="428">
        <f t="shared" si="1619"/>
        <v>0.22</v>
      </c>
      <c r="BB336" s="428">
        <f t="shared" si="1619"/>
        <v>0.22</v>
      </c>
      <c r="BC336" s="428">
        <f t="shared" si="1619"/>
        <v>0.22</v>
      </c>
      <c r="BD336" s="428">
        <f t="shared" si="1619"/>
        <v>0.22</v>
      </c>
      <c r="BE336" s="428">
        <f t="shared" si="1619"/>
        <v>0.22</v>
      </c>
      <c r="BF336" s="428">
        <f t="shared" si="1619"/>
        <v>0.22</v>
      </c>
      <c r="BG336" s="428">
        <f t="shared" si="1619"/>
        <v>0.22</v>
      </c>
      <c r="BH336" s="428">
        <f t="shared" si="1619"/>
        <v>0.22</v>
      </c>
      <c r="BI336" s="459">
        <f t="shared" si="1619"/>
        <v>0.22</v>
      </c>
      <c r="BJ336" s="428">
        <f t="shared" si="1619"/>
        <v>0.22</v>
      </c>
      <c r="BK336" s="428">
        <f t="shared" si="1619"/>
        <v>0.22</v>
      </c>
      <c r="BL336" s="428">
        <f t="shared" si="1619"/>
        <v>0.22</v>
      </c>
      <c r="BM336" s="460">
        <f t="shared" ref="BM336" si="1620">BL336</f>
        <v>0.22</v>
      </c>
      <c r="BN336" s="460">
        <f t="shared" ref="BN336" si="1621">BM336</f>
        <v>0.22</v>
      </c>
      <c r="BO336" s="460">
        <f t="shared" ref="BO336" si="1622">BN336</f>
        <v>0.22</v>
      </c>
      <c r="BP336" s="460">
        <f t="shared" ref="BP336" si="1623">BO336</f>
        <v>0.22</v>
      </c>
      <c r="BQ336" s="460">
        <f t="shared" ref="BQ336" si="1624">BP336</f>
        <v>0.22</v>
      </c>
      <c r="BR336" s="460">
        <f t="shared" ref="BR336" si="1625">BQ336</f>
        <v>0.22</v>
      </c>
      <c r="BS336" s="460">
        <f t="shared" ref="BS336" si="1626">BR336</f>
        <v>0.22</v>
      </c>
      <c r="BT336" s="460">
        <f t="shared" ref="BT336" si="1627">BS336</f>
        <v>0.22</v>
      </c>
      <c r="BU336" s="460">
        <f t="shared" ref="BU336" si="1628">BT336</f>
        <v>0.22</v>
      </c>
      <c r="BV336" s="460">
        <f t="shared" ref="BV336" si="1629">BU336</f>
        <v>0.22</v>
      </c>
      <c r="BW336" s="460">
        <f t="shared" ref="BW336" si="1630">BV336</f>
        <v>0.22</v>
      </c>
      <c r="BX336" s="460">
        <f t="shared" ref="BX336" si="1631">BW336</f>
        <v>0.22</v>
      </c>
      <c r="BY336" s="460">
        <f t="shared" ref="BY336" si="1632">BX336</f>
        <v>0.22</v>
      </c>
      <c r="BZ336" s="460">
        <f t="shared" ref="BZ336" si="1633">BY336</f>
        <v>0.22</v>
      </c>
      <c r="CA336" s="460">
        <f t="shared" ref="CA336" si="1634">BZ336</f>
        <v>0.22</v>
      </c>
      <c r="CB336" s="460">
        <f t="shared" ref="CB336" si="1635">CA336</f>
        <v>0.22</v>
      </c>
      <c r="CC336" s="460">
        <f t="shared" ref="CC336" si="1636">CB336</f>
        <v>0.22</v>
      </c>
      <c r="CD336" s="178"/>
      <c r="CE336" s="1"/>
      <c r="CF336" s="1"/>
      <c r="CG336" s="1"/>
      <c r="CH336" s="1"/>
      <c r="CI336" s="1"/>
      <c r="CJ336" s="1"/>
    </row>
    <row r="337" spans="37:119">
      <c r="AK337" s="171" t="s">
        <v>720</v>
      </c>
      <c r="AL337" s="122"/>
      <c r="AM337" s="361"/>
      <c r="AN337" s="319">
        <f t="shared" si="1618"/>
        <v>0.02</v>
      </c>
      <c r="AO337" s="318">
        <f t="shared" si="1618"/>
        <v>0.02</v>
      </c>
      <c r="AP337" s="318">
        <f t="shared" si="1618"/>
        <v>0.02</v>
      </c>
      <c r="AQ337" s="318">
        <f t="shared" si="1618"/>
        <v>0.02</v>
      </c>
      <c r="AR337" s="318">
        <f t="shared" si="1618"/>
        <v>0.02</v>
      </c>
      <c r="AS337" s="319">
        <f t="shared" si="1618"/>
        <v>0.02</v>
      </c>
      <c r="AT337" s="319">
        <f>AT264</f>
        <v>0.02</v>
      </c>
      <c r="AU337" s="319">
        <f t="shared" ref="AU337:BL337" si="1637">AU264</f>
        <v>0.02</v>
      </c>
      <c r="AV337" s="319">
        <f t="shared" si="1637"/>
        <v>0.02</v>
      </c>
      <c r="AW337" s="319">
        <f t="shared" si="1637"/>
        <v>0.02</v>
      </c>
      <c r="AX337" s="319">
        <f t="shared" si="1637"/>
        <v>0.02</v>
      </c>
      <c r="AY337" s="319">
        <f t="shared" si="1637"/>
        <v>0.02</v>
      </c>
      <c r="AZ337" s="319">
        <f t="shared" si="1637"/>
        <v>0.02</v>
      </c>
      <c r="BA337" s="319">
        <f t="shared" si="1637"/>
        <v>0.02</v>
      </c>
      <c r="BB337" s="319">
        <f t="shared" si="1637"/>
        <v>0.02</v>
      </c>
      <c r="BC337" s="320">
        <f t="shared" si="1637"/>
        <v>0.02</v>
      </c>
      <c r="BD337" s="320">
        <f t="shared" si="1637"/>
        <v>0.02</v>
      </c>
      <c r="BE337" s="320">
        <f t="shared" si="1637"/>
        <v>0.02</v>
      </c>
      <c r="BF337" s="320">
        <f t="shared" si="1637"/>
        <v>0.02</v>
      </c>
      <c r="BG337" s="320">
        <f t="shared" si="1637"/>
        <v>0.02</v>
      </c>
      <c r="BH337" s="320">
        <f t="shared" si="1637"/>
        <v>0.02</v>
      </c>
      <c r="BI337" s="321">
        <f t="shared" si="1637"/>
        <v>0.02</v>
      </c>
      <c r="BJ337" s="320">
        <f t="shared" si="1637"/>
        <v>0.02</v>
      </c>
      <c r="BK337" s="320">
        <f t="shared" si="1637"/>
        <v>0.02</v>
      </c>
      <c r="BL337" s="320">
        <f t="shared" si="1637"/>
        <v>0.02</v>
      </c>
      <c r="BM337" s="322">
        <f t="shared" ref="BM337:CC337" si="1638">BM264</f>
        <v>0.02</v>
      </c>
      <c r="BN337" s="322">
        <f t="shared" si="1638"/>
        <v>0.02</v>
      </c>
      <c r="BO337" s="322">
        <f t="shared" si="1638"/>
        <v>0.02</v>
      </c>
      <c r="BP337" s="322">
        <f t="shared" si="1638"/>
        <v>0.02</v>
      </c>
      <c r="BQ337" s="322">
        <f t="shared" si="1638"/>
        <v>0.02</v>
      </c>
      <c r="BR337" s="322">
        <f t="shared" si="1638"/>
        <v>0.02</v>
      </c>
      <c r="BS337" s="322">
        <f t="shared" si="1638"/>
        <v>0.02</v>
      </c>
      <c r="BT337" s="322">
        <f t="shared" si="1638"/>
        <v>0.02</v>
      </c>
      <c r="BU337" s="322">
        <f t="shared" si="1638"/>
        <v>0.02</v>
      </c>
      <c r="BV337" s="322">
        <f t="shared" si="1638"/>
        <v>0.02</v>
      </c>
      <c r="BW337" s="322">
        <f t="shared" si="1638"/>
        <v>0.02</v>
      </c>
      <c r="BX337" s="322">
        <f t="shared" si="1638"/>
        <v>0.02</v>
      </c>
      <c r="BY337" s="322">
        <f t="shared" si="1638"/>
        <v>0.02</v>
      </c>
      <c r="BZ337" s="322">
        <f t="shared" si="1638"/>
        <v>0.02</v>
      </c>
      <c r="CA337" s="322">
        <f t="shared" si="1638"/>
        <v>0.02</v>
      </c>
      <c r="CB337" s="322">
        <f t="shared" si="1638"/>
        <v>0.02</v>
      </c>
      <c r="CC337" s="322">
        <f t="shared" si="1638"/>
        <v>0.02</v>
      </c>
      <c r="CD337" s="178"/>
      <c r="CE337" s="1"/>
      <c r="CF337" s="1"/>
      <c r="CG337" s="1"/>
      <c r="CH337" s="1"/>
      <c r="CI337" s="1"/>
      <c r="CJ337" s="1"/>
    </row>
    <row r="338" spans="37:119">
      <c r="AK338" s="363"/>
      <c r="AL338" s="40"/>
      <c r="AM338" s="122"/>
      <c r="AN338" s="122"/>
      <c r="AO338" s="293"/>
      <c r="AP338" s="148"/>
      <c r="AQ338" s="148"/>
      <c r="AR338" s="148"/>
      <c r="BC338" s="121"/>
      <c r="BD338" s="121"/>
      <c r="BG338" s="121"/>
      <c r="BH338" s="121"/>
      <c r="BI338" s="294"/>
      <c r="BJ338" s="121"/>
      <c r="BK338" s="121"/>
      <c r="BL338" s="121"/>
      <c r="BM338" s="295"/>
      <c r="BN338" s="295"/>
      <c r="BO338" s="295"/>
      <c r="BP338" s="295"/>
      <c r="BQ338" s="295"/>
      <c r="BR338" s="295"/>
      <c r="BS338" s="295"/>
      <c r="BT338" s="295"/>
      <c r="BU338" s="295"/>
      <c r="BV338" s="295"/>
      <c r="BW338" s="295"/>
      <c r="BX338" s="295"/>
      <c r="BY338" s="295"/>
      <c r="BZ338" s="295"/>
      <c r="CA338" s="295"/>
      <c r="CB338" s="295"/>
      <c r="CC338" s="295"/>
      <c r="CD338" s="364"/>
      <c r="CE338" s="1"/>
      <c r="CF338" s="1"/>
      <c r="CG338" s="1"/>
      <c r="CH338" s="1"/>
      <c r="CI338" s="1"/>
      <c r="CJ338" s="1"/>
    </row>
    <row r="339" spans="37:119">
      <c r="AK339" s="363"/>
      <c r="AL339" s="40"/>
      <c r="AM339" s="122"/>
      <c r="AN339" s="328">
        <v>2001</v>
      </c>
      <c r="AO339" s="329">
        <f t="shared" ref="AO339:BL339" si="1639">AN339+1</f>
        <v>2002</v>
      </c>
      <c r="AP339" s="148">
        <f t="shared" si="1639"/>
        <v>2003</v>
      </c>
      <c r="AQ339" s="148">
        <f t="shared" si="1639"/>
        <v>2004</v>
      </c>
      <c r="AR339" s="148">
        <f t="shared" si="1639"/>
        <v>2005</v>
      </c>
      <c r="AS339" s="3">
        <f t="shared" si="1639"/>
        <v>2006</v>
      </c>
      <c r="AT339" s="3">
        <f t="shared" si="1639"/>
        <v>2007</v>
      </c>
      <c r="AU339" s="3">
        <f t="shared" si="1639"/>
        <v>2008</v>
      </c>
      <c r="AV339" s="3">
        <f t="shared" si="1639"/>
        <v>2009</v>
      </c>
      <c r="AW339" s="3">
        <f t="shared" si="1639"/>
        <v>2010</v>
      </c>
      <c r="AX339" s="3">
        <f t="shared" si="1639"/>
        <v>2011</v>
      </c>
      <c r="AY339" s="3">
        <f t="shared" si="1639"/>
        <v>2012</v>
      </c>
      <c r="AZ339" s="3">
        <f t="shared" si="1639"/>
        <v>2013</v>
      </c>
      <c r="BA339" s="3">
        <f t="shared" si="1639"/>
        <v>2014</v>
      </c>
      <c r="BB339" s="3">
        <f t="shared" si="1639"/>
        <v>2015</v>
      </c>
      <c r="BC339" s="121">
        <f t="shared" si="1639"/>
        <v>2016</v>
      </c>
      <c r="BD339" s="121">
        <f t="shared" si="1639"/>
        <v>2017</v>
      </c>
      <c r="BE339" s="121">
        <f t="shared" si="1639"/>
        <v>2018</v>
      </c>
      <c r="BF339" s="121">
        <f t="shared" si="1639"/>
        <v>2019</v>
      </c>
      <c r="BG339" s="121">
        <f t="shared" si="1639"/>
        <v>2020</v>
      </c>
      <c r="BH339" s="121">
        <f t="shared" si="1639"/>
        <v>2021</v>
      </c>
      <c r="BI339" s="294">
        <f t="shared" si="1639"/>
        <v>2022</v>
      </c>
      <c r="BJ339" s="121">
        <f t="shared" si="1639"/>
        <v>2023</v>
      </c>
      <c r="BK339" s="121">
        <f t="shared" si="1639"/>
        <v>2024</v>
      </c>
      <c r="BL339" s="121">
        <f t="shared" si="1639"/>
        <v>2025</v>
      </c>
      <c r="BM339" s="295">
        <f t="shared" ref="BM339" si="1640">BL339+1</f>
        <v>2026</v>
      </c>
      <c r="BN339" s="295">
        <f t="shared" ref="BN339" si="1641">BM339+1</f>
        <v>2027</v>
      </c>
      <c r="BO339" s="295">
        <f t="shared" ref="BO339" si="1642">BN339+1</f>
        <v>2028</v>
      </c>
      <c r="BP339" s="295">
        <f t="shared" ref="BP339" si="1643">BO339+1</f>
        <v>2029</v>
      </c>
      <c r="BQ339" s="295">
        <f t="shared" ref="BQ339" si="1644">BP339+1</f>
        <v>2030</v>
      </c>
      <c r="BR339" s="295">
        <f t="shared" ref="BR339" si="1645">BQ339+1</f>
        <v>2031</v>
      </c>
      <c r="BS339" s="295">
        <f t="shared" ref="BS339" si="1646">BR339+1</f>
        <v>2032</v>
      </c>
      <c r="BT339" s="295">
        <f t="shared" ref="BT339" si="1647">BS339+1</f>
        <v>2033</v>
      </c>
      <c r="BU339" s="295">
        <f t="shared" ref="BU339" si="1648">BT339+1</f>
        <v>2034</v>
      </c>
      <c r="BV339" s="295">
        <f t="shared" ref="BV339" si="1649">BU339+1</f>
        <v>2035</v>
      </c>
      <c r="BW339" s="295">
        <f t="shared" ref="BW339" si="1650">BV339+1</f>
        <v>2036</v>
      </c>
      <c r="BX339" s="295">
        <f t="shared" ref="BX339" si="1651">BW339+1</f>
        <v>2037</v>
      </c>
      <c r="BY339" s="295">
        <f t="shared" ref="BY339" si="1652">BX339+1</f>
        <v>2038</v>
      </c>
      <c r="BZ339" s="295">
        <f t="shared" ref="BZ339" si="1653">BY339+1</f>
        <v>2039</v>
      </c>
      <c r="CA339" s="295">
        <f t="shared" ref="CA339" si="1654">BZ339+1</f>
        <v>2040</v>
      </c>
      <c r="CB339" s="295">
        <f t="shared" ref="CB339" si="1655">CA339+1</f>
        <v>2041</v>
      </c>
      <c r="CC339" s="295">
        <f t="shared" ref="CC339" si="1656">CB339+1</f>
        <v>2042</v>
      </c>
      <c r="CD339" s="364"/>
      <c r="CE339" s="1"/>
      <c r="CF339" s="1"/>
      <c r="CG339" s="1"/>
      <c r="CH339" s="1"/>
      <c r="CI339" s="1"/>
      <c r="CJ339" s="1"/>
    </row>
    <row r="340" spans="37:119">
      <c r="AK340" s="171"/>
      <c r="AL340" s="122"/>
      <c r="AM340" s="122"/>
      <c r="AN340" s="122" t="s">
        <v>721</v>
      </c>
      <c r="AO340" s="293" t="s">
        <v>721</v>
      </c>
      <c r="AP340" s="148" t="s">
        <v>721</v>
      </c>
      <c r="AQ340" s="148" t="s">
        <v>721</v>
      </c>
      <c r="AR340" s="148" t="s">
        <v>721</v>
      </c>
      <c r="AS340" s="3" t="s">
        <v>721</v>
      </c>
      <c r="AT340" s="3" t="s">
        <v>721</v>
      </c>
      <c r="AU340" s="3" t="s">
        <v>721</v>
      </c>
      <c r="AV340" s="3" t="s">
        <v>721</v>
      </c>
      <c r="AW340" s="3" t="s">
        <v>721</v>
      </c>
      <c r="AX340" s="3" t="s">
        <v>721</v>
      </c>
      <c r="AY340" s="3" t="s">
        <v>721</v>
      </c>
      <c r="AZ340" s="3" t="s">
        <v>721</v>
      </c>
      <c r="BA340" s="3" t="s">
        <v>721</v>
      </c>
      <c r="BB340" s="3" t="s">
        <v>721</v>
      </c>
      <c r="BC340" s="121" t="s">
        <v>721</v>
      </c>
      <c r="BD340" s="121" t="s">
        <v>721</v>
      </c>
      <c r="BE340" s="121" t="s">
        <v>721</v>
      </c>
      <c r="BF340" s="121" t="s">
        <v>721</v>
      </c>
      <c r="BG340" s="121" t="s">
        <v>721</v>
      </c>
      <c r="BH340" s="121" t="s">
        <v>721</v>
      </c>
      <c r="BI340" s="294" t="s">
        <v>721</v>
      </c>
      <c r="BJ340" s="121" t="s">
        <v>721</v>
      </c>
      <c r="BK340" s="121" t="s">
        <v>721</v>
      </c>
      <c r="BL340" s="121" t="s">
        <v>721</v>
      </c>
      <c r="BM340" s="295" t="s">
        <v>721</v>
      </c>
      <c r="BN340" s="295" t="s">
        <v>721</v>
      </c>
      <c r="BO340" s="295" t="s">
        <v>721</v>
      </c>
      <c r="BP340" s="295" t="s">
        <v>721</v>
      </c>
      <c r="BQ340" s="295" t="s">
        <v>721</v>
      </c>
      <c r="BR340" s="295" t="s">
        <v>721</v>
      </c>
      <c r="BS340" s="295" t="s">
        <v>721</v>
      </c>
      <c r="BT340" s="295" t="s">
        <v>721</v>
      </c>
      <c r="BU340" s="295" t="s">
        <v>721</v>
      </c>
      <c r="BV340" s="295" t="s">
        <v>721</v>
      </c>
      <c r="BW340" s="295" t="s">
        <v>721</v>
      </c>
      <c r="BX340" s="295" t="s">
        <v>721</v>
      </c>
      <c r="BY340" s="295" t="s">
        <v>721</v>
      </c>
      <c r="BZ340" s="295" t="s">
        <v>721</v>
      </c>
      <c r="CA340" s="295" t="s">
        <v>721</v>
      </c>
      <c r="CB340" s="295" t="s">
        <v>721</v>
      </c>
      <c r="CC340" s="295" t="s">
        <v>721</v>
      </c>
      <c r="CD340" s="364"/>
      <c r="CE340" s="1"/>
      <c r="CF340" s="1"/>
      <c r="CG340" s="1"/>
      <c r="CH340" s="1"/>
      <c r="CI340" s="1"/>
      <c r="CJ340" s="1"/>
    </row>
    <row r="341" spans="37:119">
      <c r="AK341" s="171" t="s">
        <v>715</v>
      </c>
      <c r="AL341" s="122"/>
      <c r="AM341" s="122"/>
      <c r="AN341" s="300">
        <f>AN268</f>
        <v>2.6651231066002534E-2</v>
      </c>
      <c r="AO341" s="300">
        <f t="shared" ref="AO341:BL341" si="1657">AO268</f>
        <v>3.7659730819599391E-2</v>
      </c>
      <c r="AP341" s="300">
        <f t="shared" si="1657"/>
        <v>4.1433788213758316E-2</v>
      </c>
      <c r="AQ341" s="299">
        <f t="shared" si="1657"/>
        <v>4.1022225148983571E-2</v>
      </c>
      <c r="AR341" s="299">
        <f t="shared" si="1657"/>
        <v>3.2974624821844323E-2</v>
      </c>
      <c r="AS341" s="300">
        <f t="shared" si="1657"/>
        <v>1.741105519772157E-2</v>
      </c>
      <c r="AT341" s="300">
        <f t="shared" si="1657"/>
        <v>1.0559160160651171E-2</v>
      </c>
      <c r="AU341" s="300">
        <f t="shared" si="1657"/>
        <v>1.0162187059377326E-2</v>
      </c>
      <c r="AV341" s="300">
        <f t="shared" si="1657"/>
        <v>1.7668932912550117E-2</v>
      </c>
      <c r="AW341" s="300">
        <f t="shared" si="1657"/>
        <v>2.5444356029305171E-2</v>
      </c>
      <c r="AX341" s="300">
        <f t="shared" si="1657"/>
        <v>2.4641313377188334E-2</v>
      </c>
      <c r="AY341" s="300">
        <f t="shared" si="1657"/>
        <v>2.1741447391596669E-2</v>
      </c>
      <c r="AZ341" s="300">
        <f t="shared" si="1657"/>
        <v>2.5437233887533495E-2</v>
      </c>
      <c r="BA341" s="300">
        <f t="shared" si="1657"/>
        <v>1.3861492515345297E-2</v>
      </c>
      <c r="BB341" s="300">
        <f t="shared" si="1657"/>
        <v>1.3694652802078267E-2</v>
      </c>
      <c r="BC341" s="301">
        <f t="shared" si="1657"/>
        <v>1.2383656557784395E-2</v>
      </c>
      <c r="BD341" s="301">
        <f t="shared" si="1657"/>
        <v>1.3646416148230811E-2</v>
      </c>
      <c r="BE341" s="301">
        <f t="shared" si="1657"/>
        <v>1.451037729467175E-2</v>
      </c>
      <c r="BF341" s="301">
        <f t="shared" si="1657"/>
        <v>1.6186984318659059E-2</v>
      </c>
      <c r="BG341" s="301">
        <f t="shared" si="1657"/>
        <v>2.056297127094453E-2</v>
      </c>
      <c r="BH341" s="301">
        <f t="shared" si="1657"/>
        <v>2.2436713595748392E-2</v>
      </c>
      <c r="BI341" s="302">
        <f t="shared" si="1657"/>
        <v>2.1004539684301715E-2</v>
      </c>
      <c r="BJ341" s="301">
        <f t="shared" si="1657"/>
        <v>2.4462787806639907E-2</v>
      </c>
      <c r="BK341" s="301">
        <f t="shared" si="1657"/>
        <v>5.0900385505608714E-2</v>
      </c>
      <c r="BL341" s="301">
        <f t="shared" si="1657"/>
        <v>6.2614622044458779E-2</v>
      </c>
      <c r="BM341" s="303">
        <f t="shared" ref="BM341:CC341" si="1658">BM268</f>
        <v>6.2614622044458779E-2</v>
      </c>
      <c r="BN341" s="303">
        <f t="shared" si="1658"/>
        <v>6.2614622044458779E-2</v>
      </c>
      <c r="BO341" s="303">
        <f t="shared" si="1658"/>
        <v>6.2614622044458779E-2</v>
      </c>
      <c r="BP341" s="303">
        <f t="shared" si="1658"/>
        <v>6.2614622044458779E-2</v>
      </c>
      <c r="BQ341" s="303">
        <f t="shared" si="1658"/>
        <v>6.2614622044458779E-2</v>
      </c>
      <c r="BR341" s="303">
        <f t="shared" si="1658"/>
        <v>6.2614622044458779E-2</v>
      </c>
      <c r="BS341" s="303">
        <f t="shared" si="1658"/>
        <v>6.2614622044458779E-2</v>
      </c>
      <c r="BT341" s="303">
        <f t="shared" si="1658"/>
        <v>6.2614622044458779E-2</v>
      </c>
      <c r="BU341" s="303">
        <f t="shared" si="1658"/>
        <v>6.2614622044458779E-2</v>
      </c>
      <c r="BV341" s="303">
        <f t="shared" si="1658"/>
        <v>6.2614622044458779E-2</v>
      </c>
      <c r="BW341" s="303">
        <f t="shared" si="1658"/>
        <v>6.2614622044458779E-2</v>
      </c>
      <c r="BX341" s="303">
        <f t="shared" si="1658"/>
        <v>6.2614622044458779E-2</v>
      </c>
      <c r="BY341" s="303">
        <f t="shared" si="1658"/>
        <v>6.2614622044458779E-2</v>
      </c>
      <c r="BZ341" s="303">
        <f t="shared" si="1658"/>
        <v>6.2614622044458779E-2</v>
      </c>
      <c r="CA341" s="303">
        <f t="shared" si="1658"/>
        <v>6.2614622044458779E-2</v>
      </c>
      <c r="CB341" s="303">
        <f t="shared" si="1658"/>
        <v>6.2614622044458779E-2</v>
      </c>
      <c r="CC341" s="303">
        <f t="shared" si="1658"/>
        <v>6.2614622044458779E-2</v>
      </c>
      <c r="CD341" s="364"/>
      <c r="CE341" s="1"/>
      <c r="CF341" s="1"/>
      <c r="CG341" s="1"/>
      <c r="CH341" s="1"/>
      <c r="CI341" s="1"/>
      <c r="CJ341" s="1"/>
    </row>
    <row r="342" spans="37:119">
      <c r="AK342" s="171" t="s">
        <v>716</v>
      </c>
      <c r="AL342" s="122"/>
      <c r="AM342" s="122"/>
      <c r="AN342" s="309">
        <f t="shared" ref="AN342:BL342" si="1659">AN269</f>
        <v>5.4500009839908214E-2</v>
      </c>
      <c r="AO342" s="309">
        <f t="shared" si="1659"/>
        <v>4.7799991598603153E-2</v>
      </c>
      <c r="AP342" s="309">
        <f t="shared" si="1659"/>
        <v>4.6599997461220122E-2</v>
      </c>
      <c r="AQ342" s="308">
        <f t="shared" si="1659"/>
        <v>4.5000007490993976E-2</v>
      </c>
      <c r="AR342" s="308">
        <f t="shared" si="1659"/>
        <v>3.9300011835601056E-2</v>
      </c>
      <c r="AS342" s="309">
        <f t="shared" si="1659"/>
        <v>3.6156695917221038E-2</v>
      </c>
      <c r="AT342" s="309">
        <f t="shared" si="1659"/>
        <v>3.8235620751875921E-2</v>
      </c>
      <c r="AU342" s="309">
        <f t="shared" si="1659"/>
        <v>4.410003903757409E-2</v>
      </c>
      <c r="AV342" s="309">
        <f t="shared" si="1659"/>
        <v>4.2200028760331243E-2</v>
      </c>
      <c r="AW342" s="309">
        <f t="shared" si="1659"/>
        <v>3.8900033450578686E-2</v>
      </c>
      <c r="AX342" s="309">
        <f t="shared" si="1659"/>
        <v>3.1000007537453245E-2</v>
      </c>
      <c r="AY342" s="309">
        <f t="shared" si="1659"/>
        <v>2.7100009653499013E-2</v>
      </c>
      <c r="AZ342" s="309">
        <f t="shared" si="1659"/>
        <v>2.2300050192195053E-2</v>
      </c>
      <c r="BA342" s="309">
        <f t="shared" si="1659"/>
        <v>2.5299957325744638E-2</v>
      </c>
      <c r="BB342" s="309">
        <f t="shared" si="1659"/>
        <v>1.5399960174683036E-2</v>
      </c>
      <c r="BC342" s="310">
        <f t="shared" si="1659"/>
        <v>1.1100034333807018E-2</v>
      </c>
      <c r="BD342" s="310">
        <f t="shared" si="1659"/>
        <v>7.1000003200292205E-3</v>
      </c>
      <c r="BE342" s="310">
        <f t="shared" si="1659"/>
        <v>9.1000155016305317E-3</v>
      </c>
      <c r="BF342" s="310">
        <f t="shared" si="1659"/>
        <v>8.6000335029261521E-3</v>
      </c>
      <c r="BG342" s="310">
        <f t="shared" si="1659"/>
        <v>1.0400554570129117E-3</v>
      </c>
      <c r="BH342" s="310">
        <f t="shared" si="1659"/>
        <v>-2.1600186074329786E-3</v>
      </c>
      <c r="BI342" s="311">
        <f t="shared" si="1659"/>
        <v>8.7995469739587939E-4</v>
      </c>
      <c r="BJ342" s="310">
        <f t="shared" si="1659"/>
        <v>2.3329968858514682E-2</v>
      </c>
      <c r="BK342" s="310">
        <f t="shared" si="1659"/>
        <v>3.0590005328907655E-2</v>
      </c>
      <c r="BL342" s="310">
        <f t="shared" si="1659"/>
        <v>2.6869942060977925E-2</v>
      </c>
      <c r="BM342" s="312">
        <f t="shared" ref="BM342:CC342" si="1660">BM269</f>
        <v>2.6869942060977925E-2</v>
      </c>
      <c r="BN342" s="312">
        <f t="shared" si="1660"/>
        <v>2.6869942060977925E-2</v>
      </c>
      <c r="BO342" s="312">
        <f t="shared" si="1660"/>
        <v>2.6869942060977925E-2</v>
      </c>
      <c r="BP342" s="312">
        <f t="shared" si="1660"/>
        <v>2.6869942060977925E-2</v>
      </c>
      <c r="BQ342" s="312">
        <f t="shared" si="1660"/>
        <v>2.6869942060977925E-2</v>
      </c>
      <c r="BR342" s="312">
        <f t="shared" si="1660"/>
        <v>2.6869942060977925E-2</v>
      </c>
      <c r="BS342" s="312">
        <f t="shared" si="1660"/>
        <v>2.6869942060977925E-2</v>
      </c>
      <c r="BT342" s="312">
        <f t="shared" si="1660"/>
        <v>2.6869942060977925E-2</v>
      </c>
      <c r="BU342" s="312">
        <f t="shared" si="1660"/>
        <v>2.6869942060977925E-2</v>
      </c>
      <c r="BV342" s="312">
        <f t="shared" si="1660"/>
        <v>2.6869942060977925E-2</v>
      </c>
      <c r="BW342" s="312">
        <f t="shared" si="1660"/>
        <v>2.6869942060977925E-2</v>
      </c>
      <c r="BX342" s="312">
        <f t="shared" si="1660"/>
        <v>2.6869942060977925E-2</v>
      </c>
      <c r="BY342" s="312">
        <f t="shared" si="1660"/>
        <v>2.6869942060977925E-2</v>
      </c>
      <c r="BZ342" s="312">
        <f t="shared" si="1660"/>
        <v>2.6869942060977925E-2</v>
      </c>
      <c r="CA342" s="312">
        <f t="shared" si="1660"/>
        <v>2.6869942060977925E-2</v>
      </c>
      <c r="CB342" s="312">
        <f t="shared" si="1660"/>
        <v>2.6869942060977925E-2</v>
      </c>
      <c r="CC342" s="312">
        <f t="shared" si="1660"/>
        <v>2.6869942060977925E-2</v>
      </c>
      <c r="CD342" s="364"/>
      <c r="CE342" s="1"/>
      <c r="CF342" s="1"/>
      <c r="CG342" s="1"/>
      <c r="CH342" s="1"/>
      <c r="CI342" s="1"/>
      <c r="CJ342" s="1"/>
    </row>
    <row r="343" spans="37:119">
      <c r="AK343" s="171" t="s">
        <v>717</v>
      </c>
      <c r="AL343" s="122"/>
      <c r="AM343" s="122"/>
      <c r="AN343" s="309">
        <f t="shared" ref="AN343:BL343" si="1661">AN270</f>
        <v>0.214</v>
      </c>
      <c r="AO343" s="309">
        <f t="shared" si="1661"/>
        <v>0.214</v>
      </c>
      <c r="AP343" s="309">
        <f t="shared" si="1661"/>
        <v>0.214</v>
      </c>
      <c r="AQ343" s="308">
        <f t="shared" si="1661"/>
        <v>0.214</v>
      </c>
      <c r="AR343" s="308">
        <f t="shared" si="1661"/>
        <v>0.214</v>
      </c>
      <c r="AS343" s="309">
        <f t="shared" si="1661"/>
        <v>0.214</v>
      </c>
      <c r="AT343" s="309">
        <f t="shared" si="1661"/>
        <v>0.20100000000000001</v>
      </c>
      <c r="AU343" s="309">
        <f t="shared" si="1661"/>
        <v>0.20100000000000001</v>
      </c>
      <c r="AV343" s="309">
        <f t="shared" si="1661"/>
        <v>0.20100000000000001</v>
      </c>
      <c r="AW343" s="309">
        <f t="shared" si="1661"/>
        <v>0.20100000000000001</v>
      </c>
      <c r="AX343" s="309">
        <f t="shared" si="1661"/>
        <v>0.20100000000000001</v>
      </c>
      <c r="AY343" s="309">
        <f t="shared" si="1661"/>
        <v>0.20100000000000001</v>
      </c>
      <c r="AZ343" s="309">
        <f t="shared" si="1661"/>
        <v>0.20100000000000001</v>
      </c>
      <c r="BA343" s="309">
        <f t="shared" si="1661"/>
        <v>0.20100000000000001</v>
      </c>
      <c r="BB343" s="309">
        <f t="shared" si="1661"/>
        <v>0.20100000000000001</v>
      </c>
      <c r="BC343" s="310">
        <f t="shared" si="1661"/>
        <v>0.20100000000000001</v>
      </c>
      <c r="BD343" s="310">
        <f t="shared" si="1661"/>
        <v>0.20100000000000001</v>
      </c>
      <c r="BE343" s="310">
        <f t="shared" si="1661"/>
        <v>0.20100000000000001</v>
      </c>
      <c r="BF343" s="310">
        <f t="shared" si="1661"/>
        <v>0.20100000000000001</v>
      </c>
      <c r="BG343" s="310">
        <f t="shared" si="1661"/>
        <v>0.20100000000000001</v>
      </c>
      <c r="BH343" s="310">
        <f t="shared" si="1661"/>
        <v>0.20100000000000001</v>
      </c>
      <c r="BI343" s="311">
        <f t="shared" si="1661"/>
        <v>0.20100000000000001</v>
      </c>
      <c r="BJ343" s="310">
        <f t="shared" si="1661"/>
        <v>0.20100000000000001</v>
      </c>
      <c r="BK343" s="310">
        <f t="shared" si="1661"/>
        <v>0.20100000000000001</v>
      </c>
      <c r="BL343" s="310">
        <f t="shared" si="1661"/>
        <v>0.20100000000000001</v>
      </c>
      <c r="BM343" s="312">
        <f t="shared" ref="BM343:CC343" si="1662">BM270</f>
        <v>0.20100000000000001</v>
      </c>
      <c r="BN343" s="312">
        <f t="shared" si="1662"/>
        <v>0.20100000000000001</v>
      </c>
      <c r="BO343" s="312">
        <f t="shared" si="1662"/>
        <v>0.20100000000000001</v>
      </c>
      <c r="BP343" s="312">
        <f t="shared" si="1662"/>
        <v>0.20100000000000001</v>
      </c>
      <c r="BQ343" s="312">
        <f t="shared" si="1662"/>
        <v>0.20100000000000001</v>
      </c>
      <c r="BR343" s="312">
        <f t="shared" si="1662"/>
        <v>0.20100000000000001</v>
      </c>
      <c r="BS343" s="312">
        <f t="shared" si="1662"/>
        <v>0.20100000000000001</v>
      </c>
      <c r="BT343" s="312">
        <f t="shared" si="1662"/>
        <v>0.20100000000000001</v>
      </c>
      <c r="BU343" s="312">
        <f t="shared" si="1662"/>
        <v>0.20100000000000001</v>
      </c>
      <c r="BV343" s="312">
        <f t="shared" si="1662"/>
        <v>0.20100000000000001</v>
      </c>
      <c r="BW343" s="312">
        <f t="shared" si="1662"/>
        <v>0.20100000000000001</v>
      </c>
      <c r="BX343" s="312">
        <f t="shared" si="1662"/>
        <v>0.20100000000000001</v>
      </c>
      <c r="BY343" s="312">
        <f t="shared" si="1662"/>
        <v>0.20100000000000001</v>
      </c>
      <c r="BZ343" s="312">
        <f t="shared" si="1662"/>
        <v>0.20100000000000001</v>
      </c>
      <c r="CA343" s="312">
        <f t="shared" si="1662"/>
        <v>0.20100000000000001</v>
      </c>
      <c r="CB343" s="312">
        <f t="shared" si="1662"/>
        <v>0.20100000000000001</v>
      </c>
      <c r="CC343" s="312">
        <f t="shared" si="1662"/>
        <v>0.20100000000000001</v>
      </c>
      <c r="CD343" s="364"/>
      <c r="CE343" s="1"/>
      <c r="CF343" s="1"/>
      <c r="CG343" s="1"/>
      <c r="CH343" s="1"/>
      <c r="CI343" s="1"/>
      <c r="CJ343" s="1"/>
    </row>
    <row r="344" spans="37:119" ht="15.6">
      <c r="AK344" s="171" t="s">
        <v>718</v>
      </c>
      <c r="AL344" s="122"/>
      <c r="AM344" s="122"/>
      <c r="AN344" s="309">
        <f t="shared" ref="AN344:BL344" si="1663">AN271</f>
        <v>0</v>
      </c>
      <c r="AO344" s="309">
        <f t="shared" si="1663"/>
        <v>0</v>
      </c>
      <c r="AP344" s="309">
        <f t="shared" si="1663"/>
        <v>0</v>
      </c>
      <c r="AQ344" s="308">
        <f t="shared" si="1663"/>
        <v>0</v>
      </c>
      <c r="AR344" s="308">
        <f t="shared" si="1663"/>
        <v>0</v>
      </c>
      <c r="AS344" s="309">
        <f t="shared" si="1663"/>
        <v>0</v>
      </c>
      <c r="AT344" s="309">
        <f t="shared" si="1663"/>
        <v>0</v>
      </c>
      <c r="AU344" s="309">
        <f t="shared" si="1663"/>
        <v>0</v>
      </c>
      <c r="AV344" s="309">
        <f t="shared" si="1663"/>
        <v>0</v>
      </c>
      <c r="AW344" s="309">
        <f t="shared" si="1663"/>
        <v>0</v>
      </c>
      <c r="AX344" s="309">
        <f t="shared" si="1663"/>
        <v>0</v>
      </c>
      <c r="AY344" s="309">
        <f t="shared" si="1663"/>
        <v>0</v>
      </c>
      <c r="AZ344" s="309">
        <f t="shared" si="1663"/>
        <v>0</v>
      </c>
      <c r="BA344" s="309">
        <f t="shared" si="1663"/>
        <v>0</v>
      </c>
      <c r="BB344" s="309">
        <f t="shared" si="1663"/>
        <v>0</v>
      </c>
      <c r="BC344" s="310">
        <f t="shared" si="1663"/>
        <v>0</v>
      </c>
      <c r="BD344" s="310">
        <f t="shared" si="1663"/>
        <v>0</v>
      </c>
      <c r="BE344" s="310">
        <f t="shared" si="1663"/>
        <v>0</v>
      </c>
      <c r="BF344" s="310">
        <f t="shared" si="1663"/>
        <v>0</v>
      </c>
      <c r="BG344" s="310">
        <f t="shared" si="1663"/>
        <v>0</v>
      </c>
      <c r="BH344" s="310">
        <f t="shared" si="1663"/>
        <v>0</v>
      </c>
      <c r="BI344" s="311">
        <f t="shared" si="1663"/>
        <v>0</v>
      </c>
      <c r="BJ344" s="310">
        <f t="shared" si="1663"/>
        <v>0</v>
      </c>
      <c r="BK344" s="310">
        <f t="shared" si="1663"/>
        <v>0</v>
      </c>
      <c r="BL344" s="310">
        <f t="shared" si="1663"/>
        <v>0</v>
      </c>
      <c r="BM344" s="312">
        <f t="shared" ref="BM344:CC344" si="1664">BM271</f>
        <v>0</v>
      </c>
      <c r="BN344" s="312">
        <f t="shared" si="1664"/>
        <v>0</v>
      </c>
      <c r="BO344" s="312">
        <f t="shared" si="1664"/>
        <v>0</v>
      </c>
      <c r="BP344" s="312">
        <f t="shared" si="1664"/>
        <v>0</v>
      </c>
      <c r="BQ344" s="312">
        <f t="shared" si="1664"/>
        <v>0</v>
      </c>
      <c r="BR344" s="312">
        <f t="shared" si="1664"/>
        <v>0</v>
      </c>
      <c r="BS344" s="312">
        <f t="shared" si="1664"/>
        <v>0</v>
      </c>
      <c r="BT344" s="312">
        <f t="shared" si="1664"/>
        <v>0</v>
      </c>
      <c r="BU344" s="312">
        <f t="shared" si="1664"/>
        <v>0</v>
      </c>
      <c r="BV344" s="312">
        <f t="shared" si="1664"/>
        <v>0</v>
      </c>
      <c r="BW344" s="312">
        <f t="shared" si="1664"/>
        <v>0</v>
      </c>
      <c r="BX344" s="312">
        <f t="shared" si="1664"/>
        <v>0</v>
      </c>
      <c r="BY344" s="312">
        <f t="shared" si="1664"/>
        <v>0</v>
      </c>
      <c r="BZ344" s="312">
        <f t="shared" si="1664"/>
        <v>0</v>
      </c>
      <c r="CA344" s="312">
        <f t="shared" si="1664"/>
        <v>0</v>
      </c>
      <c r="CB344" s="312">
        <f t="shared" si="1664"/>
        <v>0</v>
      </c>
      <c r="CC344" s="312">
        <f t="shared" si="1664"/>
        <v>0</v>
      </c>
      <c r="CD344" s="364"/>
      <c r="CE344" s="1"/>
      <c r="CF344" s="1"/>
      <c r="CG344" s="1"/>
      <c r="CH344" s="1"/>
      <c r="CI344" s="1"/>
      <c r="CJ344" s="1"/>
    </row>
    <row r="345" spans="37:119">
      <c r="AK345" s="171" t="s">
        <v>719</v>
      </c>
      <c r="AL345" s="122"/>
      <c r="AM345" s="122"/>
      <c r="AN345" s="338">
        <f t="shared" ref="AN345:AT345" si="1665">AN272</f>
        <v>0.21</v>
      </c>
      <c r="AO345" s="308">
        <f t="shared" si="1665"/>
        <v>0.21</v>
      </c>
      <c r="AP345" s="308">
        <f t="shared" si="1665"/>
        <v>0.21</v>
      </c>
      <c r="AQ345" s="308">
        <f t="shared" si="1665"/>
        <v>0.21</v>
      </c>
      <c r="AR345" s="308">
        <f t="shared" si="1665"/>
        <v>0.21</v>
      </c>
      <c r="AS345" s="309">
        <f t="shared" si="1665"/>
        <v>0.21</v>
      </c>
      <c r="AT345" s="309">
        <f t="shared" si="1665"/>
        <v>0.17</v>
      </c>
      <c r="AU345" s="309">
        <f>AU336</f>
        <v>0.22</v>
      </c>
      <c r="AV345" s="309">
        <f t="shared" ref="AV345:BL345" si="1666">AU345</f>
        <v>0.22</v>
      </c>
      <c r="AW345" s="309">
        <f t="shared" si="1666"/>
        <v>0.22</v>
      </c>
      <c r="AX345" s="309">
        <f t="shared" si="1666"/>
        <v>0.22</v>
      </c>
      <c r="AY345" s="309">
        <f t="shared" si="1666"/>
        <v>0.22</v>
      </c>
      <c r="AZ345" s="309">
        <f t="shared" si="1666"/>
        <v>0.22</v>
      </c>
      <c r="BA345" s="309">
        <f t="shared" si="1666"/>
        <v>0.22</v>
      </c>
      <c r="BB345" s="309">
        <f t="shared" si="1666"/>
        <v>0.22</v>
      </c>
      <c r="BC345" s="310">
        <f t="shared" si="1666"/>
        <v>0.22</v>
      </c>
      <c r="BD345" s="310">
        <f t="shared" si="1666"/>
        <v>0.22</v>
      </c>
      <c r="BE345" s="310">
        <f t="shared" si="1666"/>
        <v>0.22</v>
      </c>
      <c r="BF345" s="310">
        <f t="shared" si="1666"/>
        <v>0.22</v>
      </c>
      <c r="BG345" s="310">
        <f t="shared" si="1666"/>
        <v>0.22</v>
      </c>
      <c r="BH345" s="310">
        <f t="shared" si="1666"/>
        <v>0.22</v>
      </c>
      <c r="BI345" s="311">
        <f t="shared" si="1666"/>
        <v>0.22</v>
      </c>
      <c r="BJ345" s="310">
        <f t="shared" si="1666"/>
        <v>0.22</v>
      </c>
      <c r="BK345" s="310">
        <f t="shared" si="1666"/>
        <v>0.22</v>
      </c>
      <c r="BL345" s="310">
        <f t="shared" si="1666"/>
        <v>0.22</v>
      </c>
      <c r="BM345" s="312">
        <f t="shared" ref="BM345" si="1667">BL345</f>
        <v>0.22</v>
      </c>
      <c r="BN345" s="312">
        <f t="shared" ref="BN345" si="1668">BM345</f>
        <v>0.22</v>
      </c>
      <c r="BO345" s="312">
        <f t="shared" ref="BO345" si="1669">BN345</f>
        <v>0.22</v>
      </c>
      <c r="BP345" s="312">
        <f t="shared" ref="BP345" si="1670">BO345</f>
        <v>0.22</v>
      </c>
      <c r="BQ345" s="312">
        <f t="shared" ref="BQ345" si="1671">BP345</f>
        <v>0.22</v>
      </c>
      <c r="BR345" s="312">
        <f t="shared" ref="BR345" si="1672">BQ345</f>
        <v>0.22</v>
      </c>
      <c r="BS345" s="312">
        <f t="shared" ref="BS345" si="1673">BR345</f>
        <v>0.22</v>
      </c>
      <c r="BT345" s="312">
        <f t="shared" ref="BT345" si="1674">BS345</f>
        <v>0.22</v>
      </c>
      <c r="BU345" s="312">
        <f t="shared" ref="BU345" si="1675">BT345</f>
        <v>0.22</v>
      </c>
      <c r="BV345" s="312">
        <f t="shared" ref="BV345" si="1676">BU345</f>
        <v>0.22</v>
      </c>
      <c r="BW345" s="312">
        <f t="shared" ref="BW345" si="1677">BV345</f>
        <v>0.22</v>
      </c>
      <c r="BX345" s="312">
        <f t="shared" ref="BX345" si="1678">BW345</f>
        <v>0.22</v>
      </c>
      <c r="BY345" s="312">
        <f t="shared" ref="BY345" si="1679">BX345</f>
        <v>0.22</v>
      </c>
      <c r="BZ345" s="312">
        <f t="shared" ref="BZ345" si="1680">BY345</f>
        <v>0.22</v>
      </c>
      <c r="CA345" s="312">
        <f t="shared" ref="CA345" si="1681">BZ345</f>
        <v>0.22</v>
      </c>
      <c r="CB345" s="312">
        <f t="shared" ref="CB345" si="1682">CA345</f>
        <v>0.22</v>
      </c>
      <c r="CC345" s="312">
        <f t="shared" ref="CC345" si="1683">CB345</f>
        <v>0.22</v>
      </c>
      <c r="CD345" s="364"/>
      <c r="CK345" s="3"/>
      <c r="CL345" s="3"/>
      <c r="CM345" s="3"/>
      <c r="CN345" s="3"/>
      <c r="CO345" s="3"/>
      <c r="CP345" s="3"/>
      <c r="CQ345" s="3"/>
      <c r="CR345" s="3"/>
      <c r="CS345" s="3"/>
      <c r="CT345" s="3"/>
      <c r="CU345" s="3"/>
      <c r="CV345" s="3"/>
      <c r="CW345" s="3"/>
      <c r="CX345" s="3"/>
      <c r="CY345" s="3"/>
      <c r="CZ345" s="3"/>
      <c r="DA345" s="3"/>
      <c r="DB345" s="3"/>
      <c r="DC345" s="3"/>
      <c r="DD345" s="3"/>
      <c r="DE345" s="3"/>
      <c r="DF345" s="3"/>
      <c r="DG345" s="3"/>
      <c r="DH345" s="3"/>
      <c r="DI345" s="3"/>
      <c r="DJ345" s="3"/>
      <c r="DK345" s="3"/>
      <c r="DL345" s="3"/>
      <c r="DM345" s="3"/>
      <c r="DN345" s="3"/>
      <c r="DO345" s="3"/>
    </row>
    <row r="346" spans="37:119">
      <c r="AK346" s="171" t="s">
        <v>720</v>
      </c>
      <c r="AL346" s="122"/>
      <c r="AM346" s="122"/>
      <c r="AN346" s="366">
        <f t="shared" ref="AN346:BL346" si="1684">AN273</f>
        <v>0.02</v>
      </c>
      <c r="AO346" s="366">
        <f t="shared" si="1684"/>
        <v>0.02</v>
      </c>
      <c r="AP346" s="366">
        <f t="shared" si="1684"/>
        <v>0.02</v>
      </c>
      <c r="AQ346" s="318">
        <f t="shared" si="1684"/>
        <v>0.02</v>
      </c>
      <c r="AR346" s="318">
        <f t="shared" si="1684"/>
        <v>0.02</v>
      </c>
      <c r="AS346" s="319">
        <f t="shared" si="1684"/>
        <v>0.02</v>
      </c>
      <c r="AT346" s="319">
        <f t="shared" si="1684"/>
        <v>0.02</v>
      </c>
      <c r="AU346" s="319">
        <f t="shared" si="1684"/>
        <v>0.02</v>
      </c>
      <c r="AV346" s="319">
        <f t="shared" si="1684"/>
        <v>0.02</v>
      </c>
      <c r="AW346" s="319">
        <f t="shared" si="1684"/>
        <v>0.02</v>
      </c>
      <c r="AX346" s="319">
        <f t="shared" si="1684"/>
        <v>0.02</v>
      </c>
      <c r="AY346" s="319">
        <f t="shared" si="1684"/>
        <v>0.02</v>
      </c>
      <c r="AZ346" s="319">
        <f t="shared" si="1684"/>
        <v>0.02</v>
      </c>
      <c r="BA346" s="319">
        <f t="shared" si="1684"/>
        <v>0.02</v>
      </c>
      <c r="BB346" s="319">
        <f t="shared" si="1684"/>
        <v>0.02</v>
      </c>
      <c r="BC346" s="320">
        <f t="shared" si="1684"/>
        <v>0.02</v>
      </c>
      <c r="BD346" s="320">
        <f t="shared" si="1684"/>
        <v>0.02</v>
      </c>
      <c r="BE346" s="320">
        <f t="shared" si="1684"/>
        <v>0.02</v>
      </c>
      <c r="BF346" s="320">
        <f t="shared" si="1684"/>
        <v>0.02</v>
      </c>
      <c r="BG346" s="320">
        <f t="shared" si="1684"/>
        <v>0.02</v>
      </c>
      <c r="BH346" s="320">
        <f t="shared" si="1684"/>
        <v>0.02</v>
      </c>
      <c r="BI346" s="321">
        <f t="shared" si="1684"/>
        <v>0.02</v>
      </c>
      <c r="BJ346" s="320">
        <f t="shared" si="1684"/>
        <v>0.02</v>
      </c>
      <c r="BK346" s="320">
        <f t="shared" si="1684"/>
        <v>0.02</v>
      </c>
      <c r="BL346" s="320">
        <f t="shared" si="1684"/>
        <v>0.02</v>
      </c>
      <c r="BM346" s="322">
        <f t="shared" ref="BM346:CC346" si="1685">BM273</f>
        <v>0.02</v>
      </c>
      <c r="BN346" s="322">
        <f t="shared" si="1685"/>
        <v>0.02</v>
      </c>
      <c r="BO346" s="322">
        <f t="shared" si="1685"/>
        <v>0.02</v>
      </c>
      <c r="BP346" s="322">
        <f t="shared" si="1685"/>
        <v>0.02</v>
      </c>
      <c r="BQ346" s="322">
        <f t="shared" si="1685"/>
        <v>0.02</v>
      </c>
      <c r="BR346" s="322">
        <f t="shared" si="1685"/>
        <v>0.02</v>
      </c>
      <c r="BS346" s="322">
        <f t="shared" si="1685"/>
        <v>0.02</v>
      </c>
      <c r="BT346" s="322">
        <f t="shared" si="1685"/>
        <v>0.02</v>
      </c>
      <c r="BU346" s="322">
        <f t="shared" si="1685"/>
        <v>0.02</v>
      </c>
      <c r="BV346" s="322">
        <f t="shared" si="1685"/>
        <v>0.02</v>
      </c>
      <c r="BW346" s="322">
        <f t="shared" si="1685"/>
        <v>0.02</v>
      </c>
      <c r="BX346" s="322">
        <f t="shared" si="1685"/>
        <v>0.02</v>
      </c>
      <c r="BY346" s="322">
        <f t="shared" si="1685"/>
        <v>0.02</v>
      </c>
      <c r="BZ346" s="322">
        <f t="shared" si="1685"/>
        <v>0.02</v>
      </c>
      <c r="CA346" s="322">
        <f t="shared" si="1685"/>
        <v>0.02</v>
      </c>
      <c r="CB346" s="322">
        <f t="shared" si="1685"/>
        <v>0.02</v>
      </c>
      <c r="CC346" s="322">
        <f t="shared" si="1685"/>
        <v>0.02</v>
      </c>
      <c r="CD346" s="364"/>
      <c r="CK346" s="3"/>
      <c r="CL346" s="3"/>
      <c r="CM346" s="3"/>
      <c r="CN346" s="3"/>
      <c r="CO346" s="3"/>
      <c r="CP346" s="3"/>
      <c r="CQ346" s="3"/>
      <c r="CR346" s="3"/>
      <c r="CS346" s="3"/>
      <c r="CT346" s="3"/>
      <c r="CU346" s="3"/>
      <c r="CV346" s="3"/>
      <c r="CW346" s="3"/>
      <c r="CX346" s="3"/>
      <c r="CY346" s="3"/>
      <c r="CZ346" s="3"/>
      <c r="DA346" s="3"/>
      <c r="DB346" s="3"/>
      <c r="DC346" s="3"/>
      <c r="DD346" s="3"/>
      <c r="DE346" s="3"/>
      <c r="DF346" s="3"/>
      <c r="DG346" s="3"/>
      <c r="DH346" s="3"/>
      <c r="DI346" s="3"/>
      <c r="DJ346" s="3"/>
      <c r="DK346" s="3"/>
      <c r="DL346" s="3"/>
      <c r="DM346" s="3"/>
      <c r="DN346" s="3"/>
      <c r="DO346" s="3"/>
    </row>
    <row r="347" spans="37:119">
      <c r="AK347" s="171"/>
      <c r="AL347" s="122"/>
      <c r="AM347" s="122"/>
      <c r="AN347" s="122"/>
      <c r="AO347" s="293"/>
      <c r="AP347" s="148"/>
      <c r="AQ347" s="148"/>
      <c r="AR347" s="148"/>
      <c r="BC347" s="121"/>
      <c r="BD347" s="121"/>
      <c r="BG347" s="121"/>
      <c r="BH347" s="121"/>
      <c r="BI347" s="294"/>
      <c r="BJ347" s="121"/>
      <c r="BK347" s="121"/>
      <c r="BL347" s="121"/>
      <c r="BM347" s="295"/>
      <c r="BN347" s="295"/>
      <c r="BO347" s="295"/>
      <c r="BP347" s="295"/>
      <c r="BQ347" s="295"/>
      <c r="BR347" s="295"/>
      <c r="BS347" s="295"/>
      <c r="BT347" s="295"/>
      <c r="BU347" s="295"/>
      <c r="BV347" s="295"/>
      <c r="BW347" s="295"/>
      <c r="BX347" s="295"/>
      <c r="BY347" s="295"/>
      <c r="BZ347" s="295"/>
      <c r="CA347" s="295"/>
      <c r="CB347" s="295"/>
      <c r="CC347" s="295"/>
      <c r="CD347" s="364"/>
      <c r="CK347" s="3"/>
      <c r="CL347" s="3"/>
      <c r="CM347" s="3"/>
      <c r="CN347" s="3"/>
      <c r="CO347" s="3"/>
      <c r="CP347" s="3"/>
      <c r="CQ347" s="3"/>
      <c r="CR347" s="3"/>
      <c r="CS347" s="3"/>
      <c r="CT347" s="3"/>
      <c r="CU347" s="3"/>
      <c r="CV347" s="3"/>
      <c r="CW347" s="3"/>
      <c r="CX347" s="3"/>
      <c r="CY347" s="3"/>
      <c r="CZ347" s="3"/>
      <c r="DA347" s="3"/>
      <c r="DB347" s="3"/>
      <c r="DC347" s="3"/>
      <c r="DD347" s="3"/>
      <c r="DE347" s="3"/>
      <c r="DF347" s="3"/>
      <c r="DG347" s="3"/>
      <c r="DH347" s="3"/>
      <c r="DI347" s="3"/>
      <c r="DJ347" s="3"/>
      <c r="DK347" s="3"/>
      <c r="DL347" s="3"/>
      <c r="DM347" s="3"/>
      <c r="DN347" s="3"/>
      <c r="DO347" s="3"/>
    </row>
    <row r="348" spans="37:119">
      <c r="AK348" s="171"/>
      <c r="AL348" s="122"/>
      <c r="AM348" s="122"/>
      <c r="AN348" s="122">
        <v>2001</v>
      </c>
      <c r="AO348" s="329">
        <f t="shared" ref="AO348:BL348" si="1686">AN348+1</f>
        <v>2002</v>
      </c>
      <c r="AP348" s="148">
        <f t="shared" si="1686"/>
        <v>2003</v>
      </c>
      <c r="AQ348" s="148">
        <f t="shared" si="1686"/>
        <v>2004</v>
      </c>
      <c r="AR348" s="148">
        <f t="shared" si="1686"/>
        <v>2005</v>
      </c>
      <c r="AS348" s="3">
        <f t="shared" si="1686"/>
        <v>2006</v>
      </c>
      <c r="AT348" s="3">
        <f t="shared" si="1686"/>
        <v>2007</v>
      </c>
      <c r="AU348" s="3">
        <f t="shared" si="1686"/>
        <v>2008</v>
      </c>
      <c r="AV348" s="3">
        <f t="shared" si="1686"/>
        <v>2009</v>
      </c>
      <c r="AW348" s="3">
        <f t="shared" si="1686"/>
        <v>2010</v>
      </c>
      <c r="AX348" s="3">
        <f t="shared" si="1686"/>
        <v>2011</v>
      </c>
      <c r="AY348" s="3">
        <f t="shared" si="1686"/>
        <v>2012</v>
      </c>
      <c r="AZ348" s="3">
        <f t="shared" si="1686"/>
        <v>2013</v>
      </c>
      <c r="BA348" s="3">
        <f t="shared" si="1686"/>
        <v>2014</v>
      </c>
      <c r="BB348" s="3">
        <f t="shared" si="1686"/>
        <v>2015</v>
      </c>
      <c r="BC348" s="121">
        <f t="shared" si="1686"/>
        <v>2016</v>
      </c>
      <c r="BD348" s="121">
        <f t="shared" si="1686"/>
        <v>2017</v>
      </c>
      <c r="BE348" s="121">
        <f t="shared" si="1686"/>
        <v>2018</v>
      </c>
      <c r="BF348" s="121">
        <f t="shared" si="1686"/>
        <v>2019</v>
      </c>
      <c r="BG348" s="121">
        <f t="shared" si="1686"/>
        <v>2020</v>
      </c>
      <c r="BH348" s="121">
        <f t="shared" si="1686"/>
        <v>2021</v>
      </c>
      <c r="BI348" s="294">
        <f t="shared" si="1686"/>
        <v>2022</v>
      </c>
      <c r="BJ348" s="121">
        <f t="shared" si="1686"/>
        <v>2023</v>
      </c>
      <c r="BK348" s="121">
        <f t="shared" si="1686"/>
        <v>2024</v>
      </c>
      <c r="BL348" s="121">
        <f t="shared" si="1686"/>
        <v>2025</v>
      </c>
      <c r="BM348" s="295">
        <f t="shared" ref="BM348" si="1687">BL348+1</f>
        <v>2026</v>
      </c>
      <c r="BN348" s="295">
        <f t="shared" ref="BN348" si="1688">BM348+1</f>
        <v>2027</v>
      </c>
      <c r="BO348" s="295">
        <f t="shared" ref="BO348" si="1689">BN348+1</f>
        <v>2028</v>
      </c>
      <c r="BP348" s="295">
        <f t="shared" ref="BP348" si="1690">BO348+1</f>
        <v>2029</v>
      </c>
      <c r="BQ348" s="295">
        <f t="shared" ref="BQ348" si="1691">BP348+1</f>
        <v>2030</v>
      </c>
      <c r="BR348" s="295">
        <f t="shared" ref="BR348" si="1692">BQ348+1</f>
        <v>2031</v>
      </c>
      <c r="BS348" s="295">
        <f t="shared" ref="BS348" si="1693">BR348+1</f>
        <v>2032</v>
      </c>
      <c r="BT348" s="295">
        <f t="shared" ref="BT348" si="1694">BS348+1</f>
        <v>2033</v>
      </c>
      <c r="BU348" s="295">
        <f t="shared" ref="BU348" si="1695">BT348+1</f>
        <v>2034</v>
      </c>
      <c r="BV348" s="295">
        <f t="shared" ref="BV348" si="1696">BU348+1</f>
        <v>2035</v>
      </c>
      <c r="BW348" s="295">
        <f t="shared" ref="BW348" si="1697">BV348+1</f>
        <v>2036</v>
      </c>
      <c r="BX348" s="295">
        <f t="shared" ref="BX348" si="1698">BW348+1</f>
        <v>2037</v>
      </c>
      <c r="BY348" s="295">
        <f t="shared" ref="BY348" si="1699">BX348+1</f>
        <v>2038</v>
      </c>
      <c r="BZ348" s="295">
        <f t="shared" ref="BZ348" si="1700">BY348+1</f>
        <v>2039</v>
      </c>
      <c r="CA348" s="295">
        <f t="shared" ref="CA348" si="1701">BZ348+1</f>
        <v>2040</v>
      </c>
      <c r="CB348" s="295">
        <f t="shared" ref="CB348" si="1702">CA348+1</f>
        <v>2041</v>
      </c>
      <c r="CC348" s="295">
        <f t="shared" ref="CC348" si="1703">CB348+1</f>
        <v>2042</v>
      </c>
      <c r="CD348" s="364"/>
      <c r="CK348" s="3"/>
      <c r="CL348" s="3"/>
      <c r="CM348" s="3"/>
      <c r="CN348" s="3"/>
      <c r="CO348" s="3"/>
      <c r="CP348" s="3"/>
      <c r="CQ348" s="3"/>
      <c r="CR348" s="3"/>
      <c r="CS348" s="3"/>
      <c r="CT348" s="3"/>
      <c r="CU348" s="3"/>
      <c r="CV348" s="3"/>
      <c r="CW348" s="3"/>
      <c r="CX348" s="3"/>
      <c r="CY348" s="3"/>
      <c r="CZ348" s="3"/>
      <c r="DA348" s="3"/>
      <c r="DB348" s="3"/>
      <c r="DC348" s="3"/>
      <c r="DD348" s="3"/>
      <c r="DE348" s="3"/>
      <c r="DF348" s="3"/>
      <c r="DG348" s="3"/>
      <c r="DH348" s="3"/>
      <c r="DI348" s="3"/>
      <c r="DJ348" s="3"/>
      <c r="DK348" s="3"/>
      <c r="DL348" s="3"/>
      <c r="DM348" s="3"/>
      <c r="DN348" s="3"/>
      <c r="DO348" s="3"/>
    </row>
    <row r="349" spans="37:119">
      <c r="AK349" s="171"/>
      <c r="AL349" s="122"/>
      <c r="AM349" s="122"/>
      <c r="AN349" s="122" t="s">
        <v>722</v>
      </c>
      <c r="AO349" s="293" t="s">
        <v>722</v>
      </c>
      <c r="AP349" s="148" t="s">
        <v>722</v>
      </c>
      <c r="AQ349" s="148" t="s">
        <v>722</v>
      </c>
      <c r="AR349" s="148" t="s">
        <v>722</v>
      </c>
      <c r="AS349" s="3" t="s">
        <v>722</v>
      </c>
      <c r="AT349" s="3" t="s">
        <v>722</v>
      </c>
      <c r="AU349" s="3" t="s">
        <v>722</v>
      </c>
      <c r="AV349" s="3" t="s">
        <v>722</v>
      </c>
      <c r="AW349" s="3" t="s">
        <v>722</v>
      </c>
      <c r="AX349" s="3" t="s">
        <v>722</v>
      </c>
      <c r="AY349" s="3" t="s">
        <v>722</v>
      </c>
      <c r="AZ349" s="3" t="s">
        <v>722</v>
      </c>
      <c r="BA349" s="3" t="s">
        <v>722</v>
      </c>
      <c r="BB349" s="3" t="s">
        <v>722</v>
      </c>
      <c r="BC349" s="121" t="s">
        <v>722</v>
      </c>
      <c r="BD349" s="121" t="s">
        <v>722</v>
      </c>
      <c r="BE349" s="121" t="s">
        <v>722</v>
      </c>
      <c r="BF349" s="121" t="s">
        <v>722</v>
      </c>
      <c r="BG349" s="121" t="s">
        <v>722</v>
      </c>
      <c r="BH349" s="121" t="s">
        <v>722</v>
      </c>
      <c r="BI349" s="294" t="s">
        <v>722</v>
      </c>
      <c r="BJ349" s="121" t="s">
        <v>722</v>
      </c>
      <c r="BK349" s="121" t="s">
        <v>722</v>
      </c>
      <c r="BL349" s="121" t="s">
        <v>722</v>
      </c>
      <c r="BM349" s="295" t="s">
        <v>722</v>
      </c>
      <c r="BN349" s="295" t="s">
        <v>722</v>
      </c>
      <c r="BO349" s="295" t="s">
        <v>722</v>
      </c>
      <c r="BP349" s="295" t="s">
        <v>722</v>
      </c>
      <c r="BQ349" s="295" t="s">
        <v>722</v>
      </c>
      <c r="BR349" s="295" t="s">
        <v>722</v>
      </c>
      <c r="BS349" s="295" t="s">
        <v>722</v>
      </c>
      <c r="BT349" s="295" t="s">
        <v>722</v>
      </c>
      <c r="BU349" s="295" t="s">
        <v>722</v>
      </c>
      <c r="BV349" s="295" t="s">
        <v>722</v>
      </c>
      <c r="BW349" s="295" t="s">
        <v>722</v>
      </c>
      <c r="BX349" s="295" t="s">
        <v>722</v>
      </c>
      <c r="BY349" s="295" t="s">
        <v>722</v>
      </c>
      <c r="BZ349" s="295" t="s">
        <v>722</v>
      </c>
      <c r="CA349" s="295" t="s">
        <v>722</v>
      </c>
      <c r="CB349" s="295" t="s">
        <v>722</v>
      </c>
      <c r="CC349" s="295" t="s">
        <v>722</v>
      </c>
      <c r="CD349" s="364"/>
      <c r="CK349" s="3"/>
      <c r="CL349" s="3"/>
      <c r="CM349" s="3"/>
      <c r="CN349" s="3"/>
      <c r="CO349" s="3"/>
      <c r="CP349" s="3"/>
      <c r="CQ349" s="3"/>
      <c r="CR349" s="3"/>
      <c r="CS349" s="3"/>
      <c r="CT349" s="3"/>
      <c r="CU349" s="3"/>
      <c r="CV349" s="3"/>
      <c r="CW349" s="3"/>
      <c r="CX349" s="3"/>
      <c r="CY349" s="3"/>
      <c r="CZ349" s="3"/>
      <c r="DA349" s="3"/>
      <c r="DB349" s="3"/>
      <c r="DC349" s="3"/>
      <c r="DD349" s="3"/>
      <c r="DE349" s="3"/>
      <c r="DF349" s="3"/>
      <c r="DG349" s="3"/>
      <c r="DH349" s="3"/>
      <c r="DI349" s="3"/>
      <c r="DJ349" s="3"/>
      <c r="DK349" s="3"/>
      <c r="DL349" s="3"/>
      <c r="DM349" s="3"/>
      <c r="DN349" s="3"/>
      <c r="DO349" s="3"/>
    </row>
    <row r="350" spans="37:119">
      <c r="AK350" s="171" t="s">
        <v>715</v>
      </c>
      <c r="AL350" s="122"/>
      <c r="AM350" s="122"/>
      <c r="AN350" s="300">
        <f>AN277</f>
        <v>2.6651231066002534E-2</v>
      </c>
      <c r="AO350" s="300">
        <f t="shared" ref="AO350:BL350" si="1704">AO277</f>
        <v>3.7659730819599391E-2</v>
      </c>
      <c r="AP350" s="300">
        <f t="shared" si="1704"/>
        <v>4.1433788213758316E-2</v>
      </c>
      <c r="AQ350" s="299">
        <f t="shared" si="1704"/>
        <v>4.1022225148983571E-2</v>
      </c>
      <c r="AR350" s="299">
        <f t="shared" si="1704"/>
        <v>3.2974624821844323E-2</v>
      </c>
      <c r="AS350" s="300">
        <f t="shared" si="1704"/>
        <v>1.741105519772157E-2</v>
      </c>
      <c r="AT350" s="300">
        <f t="shared" si="1704"/>
        <v>1.0559160160651171E-2</v>
      </c>
      <c r="AU350" s="300">
        <f t="shared" si="1704"/>
        <v>1.0162187059377326E-2</v>
      </c>
      <c r="AV350" s="300">
        <f t="shared" si="1704"/>
        <v>1.7668932912550117E-2</v>
      </c>
      <c r="AW350" s="300">
        <f t="shared" si="1704"/>
        <v>2.5444356029305171E-2</v>
      </c>
      <c r="AX350" s="300">
        <f t="shared" si="1704"/>
        <v>2.4641313377188334E-2</v>
      </c>
      <c r="AY350" s="300">
        <f t="shared" si="1704"/>
        <v>2.1741447391596669E-2</v>
      </c>
      <c r="AZ350" s="300">
        <f t="shared" si="1704"/>
        <v>2.5437233887533495E-2</v>
      </c>
      <c r="BA350" s="300">
        <f t="shared" si="1704"/>
        <v>1.3861492515345297E-2</v>
      </c>
      <c r="BB350" s="300">
        <f t="shared" si="1704"/>
        <v>1.3694652802078267E-2</v>
      </c>
      <c r="BC350" s="301">
        <f t="shared" si="1704"/>
        <v>1.2383656557784395E-2</v>
      </c>
      <c r="BD350" s="301">
        <f t="shared" si="1704"/>
        <v>1.3646416148230811E-2</v>
      </c>
      <c r="BE350" s="301">
        <f t="shared" si="1704"/>
        <v>1.451037729467175E-2</v>
      </c>
      <c r="BF350" s="301">
        <f t="shared" si="1704"/>
        <v>1.6186984318659059E-2</v>
      </c>
      <c r="BG350" s="301">
        <f t="shared" si="1704"/>
        <v>2.056297127094453E-2</v>
      </c>
      <c r="BH350" s="301">
        <f t="shared" si="1704"/>
        <v>2.2436713595748392E-2</v>
      </c>
      <c r="BI350" s="302">
        <f t="shared" si="1704"/>
        <v>2.1004539684301715E-2</v>
      </c>
      <c r="BJ350" s="301">
        <f t="shared" si="1704"/>
        <v>2.4462787806639907E-2</v>
      </c>
      <c r="BK350" s="301">
        <f t="shared" si="1704"/>
        <v>5.0900385505608714E-2</v>
      </c>
      <c r="BL350" s="301">
        <f t="shared" si="1704"/>
        <v>6.2614622044458779E-2</v>
      </c>
      <c r="BM350" s="303">
        <f t="shared" ref="BM350:CC350" si="1705">BM277</f>
        <v>6.2614622044458779E-2</v>
      </c>
      <c r="BN350" s="303">
        <f t="shared" si="1705"/>
        <v>6.2614622044458779E-2</v>
      </c>
      <c r="BO350" s="303">
        <f t="shared" si="1705"/>
        <v>6.2614622044458779E-2</v>
      </c>
      <c r="BP350" s="303">
        <f t="shared" si="1705"/>
        <v>6.2614622044458779E-2</v>
      </c>
      <c r="BQ350" s="303">
        <f t="shared" si="1705"/>
        <v>6.2614622044458779E-2</v>
      </c>
      <c r="BR350" s="303">
        <f t="shared" si="1705"/>
        <v>6.2614622044458779E-2</v>
      </c>
      <c r="BS350" s="303">
        <f t="shared" si="1705"/>
        <v>6.2614622044458779E-2</v>
      </c>
      <c r="BT350" s="303">
        <f t="shared" si="1705"/>
        <v>6.2614622044458779E-2</v>
      </c>
      <c r="BU350" s="303">
        <f t="shared" si="1705"/>
        <v>6.2614622044458779E-2</v>
      </c>
      <c r="BV350" s="303">
        <f t="shared" si="1705"/>
        <v>6.2614622044458779E-2</v>
      </c>
      <c r="BW350" s="303">
        <f t="shared" si="1705"/>
        <v>6.2614622044458779E-2</v>
      </c>
      <c r="BX350" s="303">
        <f t="shared" si="1705"/>
        <v>6.2614622044458779E-2</v>
      </c>
      <c r="BY350" s="303">
        <f t="shared" si="1705"/>
        <v>6.2614622044458779E-2</v>
      </c>
      <c r="BZ350" s="303">
        <f t="shared" si="1705"/>
        <v>6.2614622044458779E-2</v>
      </c>
      <c r="CA350" s="303">
        <f t="shared" si="1705"/>
        <v>6.2614622044458779E-2</v>
      </c>
      <c r="CB350" s="303">
        <f t="shared" si="1705"/>
        <v>6.2614622044458779E-2</v>
      </c>
      <c r="CC350" s="303">
        <f t="shared" si="1705"/>
        <v>6.2614622044458779E-2</v>
      </c>
      <c r="CD350" s="364"/>
      <c r="CK350" s="3"/>
      <c r="CL350" s="3"/>
      <c r="CM350" s="3"/>
      <c r="CN350" s="3"/>
      <c r="CO350" s="3"/>
      <c r="CP350" s="3"/>
      <c r="CQ350" s="3"/>
      <c r="CR350" s="3"/>
      <c r="CS350" s="3"/>
      <c r="CT350" s="3"/>
      <c r="CU350" s="3"/>
      <c r="CV350" s="3"/>
      <c r="CW350" s="3"/>
      <c r="CX350" s="3"/>
      <c r="CY350" s="3"/>
      <c r="CZ350" s="3"/>
      <c r="DA350" s="3"/>
      <c r="DB350" s="3"/>
      <c r="DC350" s="3"/>
      <c r="DD350" s="3"/>
      <c r="DE350" s="3"/>
      <c r="DF350" s="3"/>
      <c r="DG350" s="3"/>
      <c r="DH350" s="3"/>
      <c r="DI350" s="3"/>
      <c r="DJ350" s="3"/>
      <c r="DK350" s="3"/>
      <c r="DL350" s="3"/>
      <c r="DM350" s="3"/>
      <c r="DN350" s="3"/>
      <c r="DO350" s="3"/>
    </row>
    <row r="351" spans="37:119">
      <c r="AK351" s="171" t="s">
        <v>716</v>
      </c>
      <c r="AL351" s="122"/>
      <c r="AM351" s="122"/>
      <c r="AN351" s="309">
        <f t="shared" ref="AN351:BL351" si="1706">AN278</f>
        <v>5.4500009839908214E-2</v>
      </c>
      <c r="AO351" s="309">
        <f t="shared" si="1706"/>
        <v>4.7799991598603153E-2</v>
      </c>
      <c r="AP351" s="309">
        <f t="shared" si="1706"/>
        <v>4.6599997461220122E-2</v>
      </c>
      <c r="AQ351" s="308">
        <f t="shared" si="1706"/>
        <v>4.5000007490993976E-2</v>
      </c>
      <c r="AR351" s="308">
        <f t="shared" si="1706"/>
        <v>3.9300011835601056E-2</v>
      </c>
      <c r="AS351" s="309">
        <f t="shared" si="1706"/>
        <v>3.6156695917221038E-2</v>
      </c>
      <c r="AT351" s="309">
        <f t="shared" si="1706"/>
        <v>3.8235620751875921E-2</v>
      </c>
      <c r="AU351" s="309">
        <f t="shared" si="1706"/>
        <v>4.410003903757409E-2</v>
      </c>
      <c r="AV351" s="309">
        <f t="shared" si="1706"/>
        <v>4.2200028760331243E-2</v>
      </c>
      <c r="AW351" s="309">
        <f t="shared" si="1706"/>
        <v>3.8900033450578686E-2</v>
      </c>
      <c r="AX351" s="309">
        <f t="shared" si="1706"/>
        <v>3.1000007537453245E-2</v>
      </c>
      <c r="AY351" s="309">
        <f t="shared" si="1706"/>
        <v>2.7100009653499013E-2</v>
      </c>
      <c r="AZ351" s="309">
        <f t="shared" si="1706"/>
        <v>2.2300050192195053E-2</v>
      </c>
      <c r="BA351" s="309">
        <f t="shared" si="1706"/>
        <v>2.5299957325744638E-2</v>
      </c>
      <c r="BB351" s="309">
        <f t="shared" si="1706"/>
        <v>1.5399960174683036E-2</v>
      </c>
      <c r="BC351" s="310">
        <f t="shared" si="1706"/>
        <v>1.1100034333807018E-2</v>
      </c>
      <c r="BD351" s="310">
        <f t="shared" si="1706"/>
        <v>7.1000003200292205E-3</v>
      </c>
      <c r="BE351" s="310">
        <f t="shared" si="1706"/>
        <v>9.1000155016305317E-3</v>
      </c>
      <c r="BF351" s="310">
        <f t="shared" si="1706"/>
        <v>8.6000335029261521E-3</v>
      </c>
      <c r="BG351" s="310">
        <f t="shared" si="1706"/>
        <v>1.0400554570129117E-3</v>
      </c>
      <c r="BH351" s="310">
        <f t="shared" si="1706"/>
        <v>-2.1600186074329786E-3</v>
      </c>
      <c r="BI351" s="311">
        <f t="shared" si="1706"/>
        <v>8.7995469739587939E-4</v>
      </c>
      <c r="BJ351" s="310">
        <f t="shared" si="1706"/>
        <v>2.3329968858514682E-2</v>
      </c>
      <c r="BK351" s="310">
        <f t="shared" si="1706"/>
        <v>3.0590005328907655E-2</v>
      </c>
      <c r="BL351" s="310">
        <f t="shared" si="1706"/>
        <v>2.6869942060977925E-2</v>
      </c>
      <c r="BM351" s="312">
        <f t="shared" ref="BM351:CC351" si="1707">BM278</f>
        <v>2.6869942060977925E-2</v>
      </c>
      <c r="BN351" s="312">
        <f t="shared" si="1707"/>
        <v>2.6869942060977925E-2</v>
      </c>
      <c r="BO351" s="312">
        <f t="shared" si="1707"/>
        <v>2.6869942060977925E-2</v>
      </c>
      <c r="BP351" s="312">
        <f t="shared" si="1707"/>
        <v>2.6869942060977925E-2</v>
      </c>
      <c r="BQ351" s="312">
        <f t="shared" si="1707"/>
        <v>2.6869942060977925E-2</v>
      </c>
      <c r="BR351" s="312">
        <f t="shared" si="1707"/>
        <v>2.6869942060977925E-2</v>
      </c>
      <c r="BS351" s="312">
        <f t="shared" si="1707"/>
        <v>2.6869942060977925E-2</v>
      </c>
      <c r="BT351" s="312">
        <f t="shared" si="1707"/>
        <v>2.6869942060977925E-2</v>
      </c>
      <c r="BU351" s="312">
        <f t="shared" si="1707"/>
        <v>2.6869942060977925E-2</v>
      </c>
      <c r="BV351" s="312">
        <f t="shared" si="1707"/>
        <v>2.6869942060977925E-2</v>
      </c>
      <c r="BW351" s="312">
        <f t="shared" si="1707"/>
        <v>2.6869942060977925E-2</v>
      </c>
      <c r="BX351" s="312">
        <f t="shared" si="1707"/>
        <v>2.6869942060977925E-2</v>
      </c>
      <c r="BY351" s="312">
        <f t="shared" si="1707"/>
        <v>2.6869942060977925E-2</v>
      </c>
      <c r="BZ351" s="312">
        <f t="shared" si="1707"/>
        <v>2.6869942060977925E-2</v>
      </c>
      <c r="CA351" s="312">
        <f t="shared" si="1707"/>
        <v>2.6869942060977925E-2</v>
      </c>
      <c r="CB351" s="312">
        <f t="shared" si="1707"/>
        <v>2.6869942060977925E-2</v>
      </c>
      <c r="CC351" s="312">
        <f t="shared" si="1707"/>
        <v>2.6869942060977925E-2</v>
      </c>
      <c r="CD351" s="364"/>
      <c r="CK351" s="3"/>
      <c r="CL351" s="3"/>
      <c r="CM351" s="3"/>
      <c r="CN351" s="3"/>
      <c r="CO351" s="3"/>
      <c r="CP351" s="3"/>
      <c r="CQ351" s="3"/>
      <c r="CR351" s="3"/>
      <c r="CS351" s="3"/>
      <c r="CT351" s="3"/>
      <c r="CU351" s="3"/>
      <c r="CV351" s="3"/>
      <c r="CW351" s="3"/>
      <c r="CX351" s="3"/>
      <c r="CY351" s="3"/>
      <c r="CZ351" s="3"/>
      <c r="DA351" s="3"/>
      <c r="DB351" s="3"/>
      <c r="DC351" s="3"/>
      <c r="DD351" s="3"/>
      <c r="DE351" s="3"/>
      <c r="DF351" s="3"/>
      <c r="DG351" s="3"/>
      <c r="DH351" s="3"/>
      <c r="DI351" s="3"/>
      <c r="DJ351" s="3"/>
      <c r="DK351" s="3"/>
      <c r="DL351" s="3"/>
      <c r="DM351" s="3"/>
      <c r="DN351" s="3"/>
      <c r="DO351" s="3"/>
    </row>
    <row r="352" spans="37:119">
      <c r="AK352" s="171" t="s">
        <v>717</v>
      </c>
      <c r="AL352" s="122"/>
      <c r="AM352" s="122"/>
      <c r="AN352" s="309">
        <f t="shared" ref="AN352:BL352" si="1708">AN279</f>
        <v>0.36899999999999999</v>
      </c>
      <c r="AO352" s="309">
        <f t="shared" si="1708"/>
        <v>0.36899999999999999</v>
      </c>
      <c r="AP352" s="309">
        <f t="shared" si="1708"/>
        <v>0.36899999999999999</v>
      </c>
      <c r="AQ352" s="308">
        <f t="shared" si="1708"/>
        <v>0.36899999999999999</v>
      </c>
      <c r="AR352" s="308">
        <f t="shared" si="1708"/>
        <v>0.36899999999999999</v>
      </c>
      <c r="AS352" s="309">
        <f t="shared" si="1708"/>
        <v>0.36899999999999999</v>
      </c>
      <c r="AT352" s="309">
        <f t="shared" si="1708"/>
        <v>0.26300000000000001</v>
      </c>
      <c r="AU352" s="309">
        <f t="shared" si="1708"/>
        <v>0.26300000000000001</v>
      </c>
      <c r="AV352" s="309">
        <f t="shared" si="1708"/>
        <v>0.26300000000000001</v>
      </c>
      <c r="AW352" s="309">
        <f t="shared" si="1708"/>
        <v>0.26300000000000001</v>
      </c>
      <c r="AX352" s="309">
        <f t="shared" si="1708"/>
        <v>0.26300000000000001</v>
      </c>
      <c r="AY352" s="309">
        <f t="shared" si="1708"/>
        <v>0.26300000000000001</v>
      </c>
      <c r="AZ352" s="309">
        <f t="shared" si="1708"/>
        <v>0.26300000000000001</v>
      </c>
      <c r="BA352" s="309">
        <f t="shared" si="1708"/>
        <v>0.26300000000000001</v>
      </c>
      <c r="BB352" s="309">
        <f t="shared" si="1708"/>
        <v>0.26300000000000001</v>
      </c>
      <c r="BC352" s="310">
        <f t="shared" si="1708"/>
        <v>0.26300000000000001</v>
      </c>
      <c r="BD352" s="310">
        <f t="shared" si="1708"/>
        <v>0.26300000000000001</v>
      </c>
      <c r="BE352" s="310">
        <f t="shared" si="1708"/>
        <v>0.26300000000000001</v>
      </c>
      <c r="BF352" s="310">
        <f t="shared" si="1708"/>
        <v>0.26300000000000001</v>
      </c>
      <c r="BG352" s="310">
        <f t="shared" si="1708"/>
        <v>0.26300000000000001</v>
      </c>
      <c r="BH352" s="310">
        <f t="shared" si="1708"/>
        <v>0.26300000000000001</v>
      </c>
      <c r="BI352" s="311">
        <f t="shared" si="1708"/>
        <v>0.26300000000000001</v>
      </c>
      <c r="BJ352" s="310">
        <f t="shared" si="1708"/>
        <v>0.26300000000000001</v>
      </c>
      <c r="BK352" s="310">
        <f t="shared" si="1708"/>
        <v>0.26300000000000001</v>
      </c>
      <c r="BL352" s="310">
        <f t="shared" si="1708"/>
        <v>0.26300000000000001</v>
      </c>
      <c r="BM352" s="312">
        <f t="shared" ref="BM352:CC352" si="1709">BM279</f>
        <v>0.26300000000000001</v>
      </c>
      <c r="BN352" s="312">
        <f t="shared" si="1709"/>
        <v>0.26300000000000001</v>
      </c>
      <c r="BO352" s="312">
        <f t="shared" si="1709"/>
        <v>0.26300000000000001</v>
      </c>
      <c r="BP352" s="312">
        <f t="shared" si="1709"/>
        <v>0.26300000000000001</v>
      </c>
      <c r="BQ352" s="312">
        <f t="shared" si="1709"/>
        <v>0.26300000000000001</v>
      </c>
      <c r="BR352" s="312">
        <f t="shared" si="1709"/>
        <v>0.26300000000000001</v>
      </c>
      <c r="BS352" s="312">
        <f t="shared" si="1709"/>
        <v>0.26300000000000001</v>
      </c>
      <c r="BT352" s="312">
        <f t="shared" si="1709"/>
        <v>0.26300000000000001</v>
      </c>
      <c r="BU352" s="312">
        <f t="shared" si="1709"/>
        <v>0.26300000000000001</v>
      </c>
      <c r="BV352" s="312">
        <f t="shared" si="1709"/>
        <v>0.26300000000000001</v>
      </c>
      <c r="BW352" s="312">
        <f t="shared" si="1709"/>
        <v>0.26300000000000001</v>
      </c>
      <c r="BX352" s="312">
        <f t="shared" si="1709"/>
        <v>0.26300000000000001</v>
      </c>
      <c r="BY352" s="312">
        <f t="shared" si="1709"/>
        <v>0.26300000000000001</v>
      </c>
      <c r="BZ352" s="312">
        <f t="shared" si="1709"/>
        <v>0.26300000000000001</v>
      </c>
      <c r="CA352" s="312">
        <f t="shared" si="1709"/>
        <v>0.26300000000000001</v>
      </c>
      <c r="CB352" s="312">
        <f t="shared" si="1709"/>
        <v>0.26300000000000001</v>
      </c>
      <c r="CC352" s="312">
        <f t="shared" si="1709"/>
        <v>0.26300000000000001</v>
      </c>
      <c r="CD352" s="364"/>
      <c r="CK352" s="3"/>
      <c r="CL352" s="3"/>
      <c r="CM352" s="3"/>
      <c r="CN352" s="3"/>
      <c r="CO352" s="3"/>
      <c r="CP352" s="3"/>
      <c r="CQ352" s="3"/>
      <c r="CR352" s="3"/>
      <c r="CS352" s="3"/>
      <c r="CT352" s="3"/>
      <c r="CU352" s="3"/>
      <c r="CV352" s="3"/>
      <c r="CW352" s="3"/>
      <c r="CX352" s="3"/>
      <c r="CY352" s="3"/>
      <c r="CZ352" s="3"/>
      <c r="DA352" s="3"/>
      <c r="DB352" s="3"/>
      <c r="DC352" s="3"/>
      <c r="DD352" s="3"/>
      <c r="DE352" s="3"/>
      <c r="DF352" s="3"/>
      <c r="DG352" s="3"/>
      <c r="DH352" s="3"/>
      <c r="DI352" s="3"/>
      <c r="DJ352" s="3"/>
      <c r="DK352" s="3"/>
      <c r="DL352" s="3"/>
      <c r="DM352" s="3"/>
      <c r="DN352" s="3"/>
      <c r="DO352" s="3"/>
    </row>
    <row r="353" spans="37:119" ht="15.6">
      <c r="AK353" s="171" t="s">
        <v>718</v>
      </c>
      <c r="AL353" s="122"/>
      <c r="AM353" s="122"/>
      <c r="AN353" s="309">
        <f t="shared" ref="AN353:BL353" si="1710">AN280</f>
        <v>0</v>
      </c>
      <c r="AO353" s="309">
        <f t="shared" si="1710"/>
        <v>0</v>
      </c>
      <c r="AP353" s="309">
        <f t="shared" si="1710"/>
        <v>0</v>
      </c>
      <c r="AQ353" s="308">
        <f t="shared" si="1710"/>
        <v>0</v>
      </c>
      <c r="AR353" s="308">
        <f t="shared" si="1710"/>
        <v>0</v>
      </c>
      <c r="AS353" s="309">
        <f t="shared" si="1710"/>
        <v>0</v>
      </c>
      <c r="AT353" s="309">
        <f t="shared" si="1710"/>
        <v>0</v>
      </c>
      <c r="AU353" s="309">
        <f t="shared" si="1710"/>
        <v>0</v>
      </c>
      <c r="AV353" s="309">
        <f t="shared" si="1710"/>
        <v>0</v>
      </c>
      <c r="AW353" s="309">
        <f t="shared" si="1710"/>
        <v>0</v>
      </c>
      <c r="AX353" s="309">
        <f t="shared" si="1710"/>
        <v>0</v>
      </c>
      <c r="AY353" s="309">
        <f t="shared" si="1710"/>
        <v>0</v>
      </c>
      <c r="AZ353" s="309">
        <f t="shared" si="1710"/>
        <v>0</v>
      </c>
      <c r="BA353" s="309">
        <f t="shared" si="1710"/>
        <v>0</v>
      </c>
      <c r="BB353" s="309">
        <f t="shared" si="1710"/>
        <v>0</v>
      </c>
      <c r="BC353" s="310">
        <f t="shared" si="1710"/>
        <v>0</v>
      </c>
      <c r="BD353" s="310">
        <f t="shared" si="1710"/>
        <v>0</v>
      </c>
      <c r="BE353" s="310">
        <f t="shared" si="1710"/>
        <v>0</v>
      </c>
      <c r="BF353" s="310">
        <f t="shared" si="1710"/>
        <v>0</v>
      </c>
      <c r="BG353" s="310">
        <f t="shared" si="1710"/>
        <v>0</v>
      </c>
      <c r="BH353" s="310">
        <f t="shared" si="1710"/>
        <v>0</v>
      </c>
      <c r="BI353" s="311">
        <f t="shared" si="1710"/>
        <v>0</v>
      </c>
      <c r="BJ353" s="310">
        <f t="shared" si="1710"/>
        <v>0</v>
      </c>
      <c r="BK353" s="310">
        <f t="shared" si="1710"/>
        <v>0</v>
      </c>
      <c r="BL353" s="310">
        <f t="shared" si="1710"/>
        <v>0</v>
      </c>
      <c r="BM353" s="312">
        <f t="shared" ref="BM353:CC353" si="1711">BM280</f>
        <v>0</v>
      </c>
      <c r="BN353" s="312">
        <f t="shared" si="1711"/>
        <v>0</v>
      </c>
      <c r="BO353" s="312">
        <f t="shared" si="1711"/>
        <v>0</v>
      </c>
      <c r="BP353" s="312">
        <f t="shared" si="1711"/>
        <v>0</v>
      </c>
      <c r="BQ353" s="312">
        <f t="shared" si="1711"/>
        <v>0</v>
      </c>
      <c r="BR353" s="312">
        <f t="shared" si="1711"/>
        <v>0</v>
      </c>
      <c r="BS353" s="312">
        <f t="shared" si="1711"/>
        <v>0</v>
      </c>
      <c r="BT353" s="312">
        <f t="shared" si="1711"/>
        <v>0</v>
      </c>
      <c r="BU353" s="312">
        <f t="shared" si="1711"/>
        <v>0</v>
      </c>
      <c r="BV353" s="312">
        <f t="shared" si="1711"/>
        <v>0</v>
      </c>
      <c r="BW353" s="312">
        <f t="shared" si="1711"/>
        <v>0</v>
      </c>
      <c r="BX353" s="312">
        <f t="shared" si="1711"/>
        <v>0</v>
      </c>
      <c r="BY353" s="312">
        <f t="shared" si="1711"/>
        <v>0</v>
      </c>
      <c r="BZ353" s="312">
        <f t="shared" si="1711"/>
        <v>0</v>
      </c>
      <c r="CA353" s="312">
        <f t="shared" si="1711"/>
        <v>0</v>
      </c>
      <c r="CB353" s="312">
        <f t="shared" si="1711"/>
        <v>0</v>
      </c>
      <c r="CC353" s="312">
        <f t="shared" si="1711"/>
        <v>0</v>
      </c>
      <c r="CD353" s="364"/>
      <c r="CK353" s="3"/>
      <c r="CL353" s="3"/>
      <c r="CM353" s="3"/>
      <c r="CN353" s="3"/>
      <c r="CO353" s="3"/>
      <c r="CP353" s="3"/>
      <c r="CQ353" s="3"/>
      <c r="CR353" s="3"/>
      <c r="CS353" s="3"/>
      <c r="CT353" s="3"/>
      <c r="CU353" s="3"/>
      <c r="CV353" s="3"/>
      <c r="CW353" s="3"/>
      <c r="CX353" s="3"/>
      <c r="CY353" s="3"/>
      <c r="CZ353" s="3"/>
      <c r="DA353" s="3"/>
      <c r="DB353" s="3"/>
      <c r="DC353" s="3"/>
      <c r="DD353" s="3"/>
      <c r="DE353" s="3"/>
      <c r="DF353" s="3"/>
      <c r="DG353" s="3"/>
      <c r="DH353" s="3"/>
      <c r="DI353" s="3"/>
      <c r="DJ353" s="3"/>
      <c r="DK353" s="3"/>
      <c r="DL353" s="3"/>
      <c r="DM353" s="3"/>
      <c r="DN353" s="3"/>
      <c r="DO353" s="3"/>
    </row>
    <row r="354" spans="37:119">
      <c r="AK354" s="171" t="s">
        <v>719</v>
      </c>
      <c r="AL354" s="122"/>
      <c r="AM354" s="122"/>
      <c r="AN354" s="309">
        <f t="shared" ref="AN354:AT354" si="1712">AN281</f>
        <v>0.21</v>
      </c>
      <c r="AO354" s="309">
        <f t="shared" si="1712"/>
        <v>0.21</v>
      </c>
      <c r="AP354" s="309">
        <f t="shared" si="1712"/>
        <v>0.21</v>
      </c>
      <c r="AQ354" s="308">
        <f t="shared" si="1712"/>
        <v>0.21</v>
      </c>
      <c r="AR354" s="308">
        <f t="shared" si="1712"/>
        <v>0.21</v>
      </c>
      <c r="AS354" s="309">
        <f t="shared" si="1712"/>
        <v>0.21</v>
      </c>
      <c r="AT354" s="309">
        <f t="shared" si="1712"/>
        <v>0.17</v>
      </c>
      <c r="AU354" s="309">
        <f>AU336</f>
        <v>0.22</v>
      </c>
      <c r="AV354" s="309">
        <f t="shared" ref="AV354:BL354" si="1713">AU354</f>
        <v>0.22</v>
      </c>
      <c r="AW354" s="309">
        <f t="shared" si="1713"/>
        <v>0.22</v>
      </c>
      <c r="AX354" s="309">
        <f t="shared" si="1713"/>
        <v>0.22</v>
      </c>
      <c r="AY354" s="309">
        <f t="shared" si="1713"/>
        <v>0.22</v>
      </c>
      <c r="AZ354" s="309">
        <f t="shared" si="1713"/>
        <v>0.22</v>
      </c>
      <c r="BA354" s="309">
        <f t="shared" si="1713"/>
        <v>0.22</v>
      </c>
      <c r="BB354" s="309">
        <f t="shared" si="1713"/>
        <v>0.22</v>
      </c>
      <c r="BC354" s="310">
        <f t="shared" si="1713"/>
        <v>0.22</v>
      </c>
      <c r="BD354" s="310">
        <f t="shared" si="1713"/>
        <v>0.22</v>
      </c>
      <c r="BE354" s="310">
        <f t="shared" si="1713"/>
        <v>0.22</v>
      </c>
      <c r="BF354" s="310">
        <f t="shared" si="1713"/>
        <v>0.22</v>
      </c>
      <c r="BG354" s="310">
        <f t="shared" si="1713"/>
        <v>0.22</v>
      </c>
      <c r="BH354" s="310">
        <f t="shared" si="1713"/>
        <v>0.22</v>
      </c>
      <c r="BI354" s="311">
        <f t="shared" si="1713"/>
        <v>0.22</v>
      </c>
      <c r="BJ354" s="310">
        <f t="shared" si="1713"/>
        <v>0.22</v>
      </c>
      <c r="BK354" s="310">
        <f t="shared" si="1713"/>
        <v>0.22</v>
      </c>
      <c r="BL354" s="310">
        <f t="shared" si="1713"/>
        <v>0.22</v>
      </c>
      <c r="BM354" s="312">
        <f t="shared" ref="BM354" si="1714">BL354</f>
        <v>0.22</v>
      </c>
      <c r="BN354" s="312">
        <f t="shared" ref="BN354" si="1715">BM354</f>
        <v>0.22</v>
      </c>
      <c r="BO354" s="312">
        <f t="shared" ref="BO354" si="1716">BN354</f>
        <v>0.22</v>
      </c>
      <c r="BP354" s="312">
        <f t="shared" ref="BP354" si="1717">BO354</f>
        <v>0.22</v>
      </c>
      <c r="BQ354" s="312">
        <f t="shared" ref="BQ354" si="1718">BP354</f>
        <v>0.22</v>
      </c>
      <c r="BR354" s="312">
        <f t="shared" ref="BR354" si="1719">BQ354</f>
        <v>0.22</v>
      </c>
      <c r="BS354" s="312">
        <f t="shared" ref="BS354" si="1720">BR354</f>
        <v>0.22</v>
      </c>
      <c r="BT354" s="312">
        <f t="shared" ref="BT354" si="1721">BS354</f>
        <v>0.22</v>
      </c>
      <c r="BU354" s="312">
        <f t="shared" ref="BU354" si="1722">BT354</f>
        <v>0.22</v>
      </c>
      <c r="BV354" s="312">
        <f t="shared" ref="BV354" si="1723">BU354</f>
        <v>0.22</v>
      </c>
      <c r="BW354" s="312">
        <f t="shared" ref="BW354" si="1724">BV354</f>
        <v>0.22</v>
      </c>
      <c r="BX354" s="312">
        <f t="shared" ref="BX354" si="1725">BW354</f>
        <v>0.22</v>
      </c>
      <c r="BY354" s="312">
        <f t="shared" ref="BY354" si="1726">BX354</f>
        <v>0.22</v>
      </c>
      <c r="BZ354" s="312">
        <f t="shared" ref="BZ354" si="1727">BY354</f>
        <v>0.22</v>
      </c>
      <c r="CA354" s="312">
        <f t="shared" ref="CA354" si="1728">BZ354</f>
        <v>0.22</v>
      </c>
      <c r="CB354" s="312">
        <f t="shared" ref="CB354" si="1729">CA354</f>
        <v>0.22</v>
      </c>
      <c r="CC354" s="312">
        <f t="shared" ref="CC354" si="1730">CB354</f>
        <v>0.22</v>
      </c>
      <c r="CD354" s="364"/>
      <c r="CK354" s="3"/>
      <c r="CL354" s="3"/>
      <c r="CM354" s="3"/>
      <c r="CN354" s="3"/>
      <c r="CO354" s="3"/>
      <c r="CP354" s="3"/>
      <c r="CQ354" s="3"/>
      <c r="CR354" s="3"/>
      <c r="CS354" s="3"/>
      <c r="CT354" s="3"/>
      <c r="CU354" s="3"/>
      <c r="CV354" s="3"/>
      <c r="CW354" s="3"/>
      <c r="CX354" s="3"/>
      <c r="CY354" s="3"/>
      <c r="CZ354" s="3"/>
      <c r="DA354" s="3"/>
      <c r="DB354" s="3"/>
      <c r="DC354" s="3"/>
      <c r="DD354" s="3"/>
      <c r="DE354" s="3"/>
      <c r="DF354" s="3"/>
      <c r="DG354" s="3"/>
      <c r="DH354" s="3"/>
      <c r="DI354" s="3"/>
      <c r="DJ354" s="3"/>
      <c r="DK354" s="3"/>
      <c r="DL354" s="3"/>
      <c r="DM354" s="3"/>
      <c r="DN354" s="3"/>
      <c r="DO354" s="3"/>
    </row>
    <row r="355" spans="37:119">
      <c r="AK355" s="171" t="s">
        <v>720</v>
      </c>
      <c r="AL355" s="122"/>
      <c r="AM355" s="122"/>
      <c r="AN355" s="319">
        <f t="shared" ref="AN355:BL355" si="1731">AN282</f>
        <v>0.02</v>
      </c>
      <c r="AO355" s="319">
        <f t="shared" si="1731"/>
        <v>0.02</v>
      </c>
      <c r="AP355" s="319">
        <f t="shared" si="1731"/>
        <v>0.02</v>
      </c>
      <c r="AQ355" s="318">
        <f t="shared" si="1731"/>
        <v>0.02</v>
      </c>
      <c r="AR355" s="318">
        <f t="shared" si="1731"/>
        <v>0.02</v>
      </c>
      <c r="AS355" s="319">
        <f t="shared" si="1731"/>
        <v>0.02</v>
      </c>
      <c r="AT355" s="319">
        <f t="shared" si="1731"/>
        <v>0.02</v>
      </c>
      <c r="AU355" s="319">
        <f t="shared" si="1731"/>
        <v>0.02</v>
      </c>
      <c r="AV355" s="319">
        <f t="shared" si="1731"/>
        <v>0.02</v>
      </c>
      <c r="AW355" s="319">
        <f t="shared" si="1731"/>
        <v>0.02</v>
      </c>
      <c r="AX355" s="319">
        <f t="shared" si="1731"/>
        <v>0.02</v>
      </c>
      <c r="AY355" s="319">
        <f t="shared" si="1731"/>
        <v>0.02</v>
      </c>
      <c r="AZ355" s="319">
        <f t="shared" si="1731"/>
        <v>0.02</v>
      </c>
      <c r="BA355" s="319">
        <f t="shared" si="1731"/>
        <v>0.02</v>
      </c>
      <c r="BB355" s="319">
        <f t="shared" si="1731"/>
        <v>0.02</v>
      </c>
      <c r="BC355" s="320">
        <f t="shared" si="1731"/>
        <v>0.02</v>
      </c>
      <c r="BD355" s="320">
        <f t="shared" si="1731"/>
        <v>0.02</v>
      </c>
      <c r="BE355" s="320">
        <f t="shared" si="1731"/>
        <v>0.02</v>
      </c>
      <c r="BF355" s="320">
        <f t="shared" si="1731"/>
        <v>0.02</v>
      </c>
      <c r="BG355" s="320">
        <f t="shared" si="1731"/>
        <v>0.02</v>
      </c>
      <c r="BH355" s="320">
        <f t="shared" si="1731"/>
        <v>0.02</v>
      </c>
      <c r="BI355" s="321">
        <f t="shared" si="1731"/>
        <v>0.02</v>
      </c>
      <c r="BJ355" s="320">
        <f t="shared" si="1731"/>
        <v>0.02</v>
      </c>
      <c r="BK355" s="320">
        <f t="shared" si="1731"/>
        <v>0.02</v>
      </c>
      <c r="BL355" s="320">
        <f t="shared" si="1731"/>
        <v>0.02</v>
      </c>
      <c r="BM355" s="322">
        <f t="shared" ref="BM355:CC355" si="1732">BM282</f>
        <v>0.02</v>
      </c>
      <c r="BN355" s="322">
        <f t="shared" si="1732"/>
        <v>0.02</v>
      </c>
      <c r="BO355" s="322">
        <f t="shared" si="1732"/>
        <v>0.02</v>
      </c>
      <c r="BP355" s="322">
        <f t="shared" si="1732"/>
        <v>0.02</v>
      </c>
      <c r="BQ355" s="322">
        <f t="shared" si="1732"/>
        <v>0.02</v>
      </c>
      <c r="BR355" s="322">
        <f t="shared" si="1732"/>
        <v>0.02</v>
      </c>
      <c r="BS355" s="322">
        <f t="shared" si="1732"/>
        <v>0.02</v>
      </c>
      <c r="BT355" s="322">
        <f t="shared" si="1732"/>
        <v>0.02</v>
      </c>
      <c r="BU355" s="322">
        <f t="shared" si="1732"/>
        <v>0.02</v>
      </c>
      <c r="BV355" s="322">
        <f t="shared" si="1732"/>
        <v>0.02</v>
      </c>
      <c r="BW355" s="322">
        <f t="shared" si="1732"/>
        <v>0.02</v>
      </c>
      <c r="BX355" s="322">
        <f t="shared" si="1732"/>
        <v>0.02</v>
      </c>
      <c r="BY355" s="322">
        <f t="shared" si="1732"/>
        <v>0.02</v>
      </c>
      <c r="BZ355" s="322">
        <f t="shared" si="1732"/>
        <v>0.02</v>
      </c>
      <c r="CA355" s="322">
        <f t="shared" si="1732"/>
        <v>0.02</v>
      </c>
      <c r="CB355" s="322">
        <f t="shared" si="1732"/>
        <v>0.02</v>
      </c>
      <c r="CC355" s="322">
        <f t="shared" si="1732"/>
        <v>0.02</v>
      </c>
      <c r="CD355" s="364"/>
      <c r="CK355" s="3"/>
      <c r="CL355" s="3"/>
      <c r="CM355" s="3"/>
      <c r="CN355" s="3"/>
      <c r="CO355" s="3"/>
      <c r="CP355" s="3"/>
      <c r="CQ355" s="3"/>
      <c r="CR355" s="3"/>
      <c r="CS355" s="3"/>
      <c r="CT355" s="3"/>
      <c r="CU355" s="3"/>
      <c r="CV355" s="3"/>
      <c r="CW355" s="3"/>
      <c r="CX355" s="3"/>
      <c r="CY355" s="3"/>
      <c r="CZ355" s="3"/>
      <c r="DA355" s="3"/>
      <c r="DB355" s="3"/>
      <c r="DC355" s="3"/>
      <c r="DD355" s="3"/>
      <c r="DE355" s="3"/>
      <c r="DF355" s="3"/>
      <c r="DG355" s="3"/>
      <c r="DH355" s="3"/>
      <c r="DI355" s="3"/>
      <c r="DJ355" s="3"/>
      <c r="DK355" s="3"/>
      <c r="DL355" s="3"/>
      <c r="DM355" s="3"/>
      <c r="DN355" s="3"/>
      <c r="DO355" s="3"/>
    </row>
    <row r="356" spans="37:119">
      <c r="AK356" s="171"/>
      <c r="AL356" s="122"/>
      <c r="AM356" s="122"/>
      <c r="AN356" s="376"/>
      <c r="AO356" s="293"/>
      <c r="AP356" s="377"/>
      <c r="AQ356" s="377"/>
      <c r="AR356" s="424"/>
      <c r="AS356" s="361"/>
      <c r="AT356" s="361"/>
      <c r="AU356" s="361"/>
      <c r="AV356" s="361"/>
      <c r="AW356" s="361"/>
      <c r="AX356" s="361"/>
      <c r="AY356" s="361"/>
      <c r="AZ356" s="361"/>
      <c r="BA356" s="361"/>
      <c r="BB356" s="361"/>
      <c r="BC356" s="378"/>
      <c r="BD356" s="378"/>
      <c r="BE356" s="378"/>
      <c r="BF356" s="378"/>
      <c r="BG356" s="378"/>
      <c r="BH356" s="378"/>
      <c r="BI356" s="379"/>
      <c r="BJ356" s="378"/>
      <c r="BK356" s="378"/>
      <c r="BL356" s="378"/>
      <c r="BM356" s="380"/>
      <c r="BN356" s="380"/>
      <c r="BO356" s="380"/>
      <c r="BP356" s="380"/>
      <c r="BQ356" s="380"/>
      <c r="BR356" s="380"/>
      <c r="BS356" s="380"/>
      <c r="BT356" s="380"/>
      <c r="BU356" s="380"/>
      <c r="BV356" s="380"/>
      <c r="BW356" s="380"/>
      <c r="BX356" s="380"/>
      <c r="BY356" s="380"/>
      <c r="BZ356" s="380"/>
      <c r="CA356" s="380"/>
      <c r="CB356" s="380"/>
      <c r="CC356" s="380"/>
      <c r="CD356" s="364"/>
    </row>
    <row r="357" spans="37:119">
      <c r="AK357" s="363"/>
      <c r="AL357" s="122"/>
      <c r="AM357" s="122"/>
      <c r="AN357" s="122">
        <v>2001</v>
      </c>
      <c r="AO357" s="329">
        <f t="shared" ref="AO357:BL357" si="1733">AN357+1</f>
        <v>2002</v>
      </c>
      <c r="AP357" s="148">
        <f t="shared" si="1733"/>
        <v>2003</v>
      </c>
      <c r="AQ357" s="148">
        <f t="shared" si="1733"/>
        <v>2004</v>
      </c>
      <c r="AR357" s="148">
        <f t="shared" si="1733"/>
        <v>2005</v>
      </c>
      <c r="AS357" s="3">
        <f t="shared" si="1733"/>
        <v>2006</v>
      </c>
      <c r="AT357" s="3">
        <f t="shared" si="1733"/>
        <v>2007</v>
      </c>
      <c r="AU357" s="3">
        <f t="shared" si="1733"/>
        <v>2008</v>
      </c>
      <c r="AV357" s="3">
        <f t="shared" si="1733"/>
        <v>2009</v>
      </c>
      <c r="AW357" s="3">
        <f t="shared" si="1733"/>
        <v>2010</v>
      </c>
      <c r="AX357" s="3">
        <f t="shared" si="1733"/>
        <v>2011</v>
      </c>
      <c r="AY357" s="3">
        <f t="shared" si="1733"/>
        <v>2012</v>
      </c>
      <c r="AZ357" s="3">
        <f t="shared" si="1733"/>
        <v>2013</v>
      </c>
      <c r="BA357" s="3">
        <f t="shared" si="1733"/>
        <v>2014</v>
      </c>
      <c r="BB357" s="3">
        <f t="shared" si="1733"/>
        <v>2015</v>
      </c>
      <c r="BC357" s="121">
        <f t="shared" si="1733"/>
        <v>2016</v>
      </c>
      <c r="BD357" s="121">
        <f t="shared" si="1733"/>
        <v>2017</v>
      </c>
      <c r="BE357" s="121">
        <f t="shared" si="1733"/>
        <v>2018</v>
      </c>
      <c r="BF357" s="121">
        <f t="shared" si="1733"/>
        <v>2019</v>
      </c>
      <c r="BG357" s="121">
        <f t="shared" si="1733"/>
        <v>2020</v>
      </c>
      <c r="BH357" s="121">
        <f t="shared" si="1733"/>
        <v>2021</v>
      </c>
      <c r="BI357" s="294">
        <f t="shared" si="1733"/>
        <v>2022</v>
      </c>
      <c r="BJ357" s="121">
        <f t="shared" si="1733"/>
        <v>2023</v>
      </c>
      <c r="BK357" s="121">
        <f t="shared" si="1733"/>
        <v>2024</v>
      </c>
      <c r="BL357" s="121">
        <f t="shared" si="1733"/>
        <v>2025</v>
      </c>
      <c r="BM357" s="295">
        <f t="shared" ref="BM357" si="1734">BL357+1</f>
        <v>2026</v>
      </c>
      <c r="BN357" s="295">
        <f t="shared" ref="BN357" si="1735">BM357+1</f>
        <v>2027</v>
      </c>
      <c r="BO357" s="295">
        <f t="shared" ref="BO357" si="1736">BN357+1</f>
        <v>2028</v>
      </c>
      <c r="BP357" s="295">
        <f t="shared" ref="BP357" si="1737">BO357+1</f>
        <v>2029</v>
      </c>
      <c r="BQ357" s="295">
        <f t="shared" ref="BQ357" si="1738">BP357+1</f>
        <v>2030</v>
      </c>
      <c r="BR357" s="295">
        <f t="shared" ref="BR357" si="1739">BQ357+1</f>
        <v>2031</v>
      </c>
      <c r="BS357" s="295">
        <f t="shared" ref="BS357" si="1740">BR357+1</f>
        <v>2032</v>
      </c>
      <c r="BT357" s="295">
        <f t="shared" ref="BT357" si="1741">BS357+1</f>
        <v>2033</v>
      </c>
      <c r="BU357" s="295">
        <f t="shared" ref="BU357" si="1742">BT357+1</f>
        <v>2034</v>
      </c>
      <c r="BV357" s="295">
        <f t="shared" ref="BV357" si="1743">BU357+1</f>
        <v>2035</v>
      </c>
      <c r="BW357" s="295">
        <f t="shared" ref="BW357" si="1744">BV357+1</f>
        <v>2036</v>
      </c>
      <c r="BX357" s="295">
        <f t="shared" ref="BX357" si="1745">BW357+1</f>
        <v>2037</v>
      </c>
      <c r="BY357" s="295">
        <f t="shared" ref="BY357" si="1746">BX357+1</f>
        <v>2038</v>
      </c>
      <c r="BZ357" s="295">
        <f t="shared" ref="BZ357" si="1747">BY357+1</f>
        <v>2039</v>
      </c>
      <c r="CA357" s="295">
        <f t="shared" ref="CA357" si="1748">BZ357+1</f>
        <v>2040</v>
      </c>
      <c r="CB357" s="295">
        <f t="shared" ref="CB357" si="1749">CA357+1</f>
        <v>2041</v>
      </c>
      <c r="CC357" s="295">
        <f t="shared" ref="CC357" si="1750">CB357+1</f>
        <v>2042</v>
      </c>
      <c r="CD357" s="178"/>
    </row>
    <row r="358" spans="37:119">
      <c r="AK358" s="171"/>
      <c r="AL358" s="122"/>
      <c r="AM358" s="122"/>
      <c r="AN358" s="122" t="s">
        <v>289</v>
      </c>
      <c r="AO358" s="293" t="str">
        <f t="shared" ref="AO358:BL358" si="1751">AN358</f>
        <v>WGA</v>
      </c>
      <c r="AP358" s="293" t="str">
        <f t="shared" si="1751"/>
        <v>WGA</v>
      </c>
      <c r="AQ358" s="293" t="str">
        <f t="shared" si="1751"/>
        <v>WGA</v>
      </c>
      <c r="AR358" s="293" t="str">
        <f t="shared" si="1751"/>
        <v>WGA</v>
      </c>
      <c r="AS358" s="444" t="str">
        <f t="shared" si="1751"/>
        <v>WGA</v>
      </c>
      <c r="AT358" s="444" t="str">
        <f t="shared" si="1751"/>
        <v>WGA</v>
      </c>
      <c r="AU358" s="444" t="str">
        <f t="shared" si="1751"/>
        <v>WGA</v>
      </c>
      <c r="AV358" s="444" t="str">
        <f t="shared" si="1751"/>
        <v>WGA</v>
      </c>
      <c r="AW358" s="444" t="str">
        <f t="shared" si="1751"/>
        <v>WGA</v>
      </c>
      <c r="AX358" s="444" t="str">
        <f t="shared" si="1751"/>
        <v>WGA</v>
      </c>
      <c r="AY358" s="444" t="str">
        <f t="shared" si="1751"/>
        <v>WGA</v>
      </c>
      <c r="AZ358" s="444" t="str">
        <f t="shared" si="1751"/>
        <v>WGA</v>
      </c>
      <c r="BA358" s="444" t="str">
        <f t="shared" si="1751"/>
        <v>WGA</v>
      </c>
      <c r="BB358" s="444" t="str">
        <f t="shared" si="1751"/>
        <v>WGA</v>
      </c>
      <c r="BC358" s="445" t="str">
        <f t="shared" si="1751"/>
        <v>WGA</v>
      </c>
      <c r="BD358" s="445" t="str">
        <f t="shared" si="1751"/>
        <v>WGA</v>
      </c>
      <c r="BE358" s="445" t="str">
        <f t="shared" si="1751"/>
        <v>WGA</v>
      </c>
      <c r="BF358" s="445" t="str">
        <f t="shared" si="1751"/>
        <v>WGA</v>
      </c>
      <c r="BG358" s="445" t="str">
        <f t="shared" si="1751"/>
        <v>WGA</v>
      </c>
      <c r="BH358" s="445" t="str">
        <f t="shared" si="1751"/>
        <v>WGA</v>
      </c>
      <c r="BI358" s="446" t="str">
        <f t="shared" si="1751"/>
        <v>WGA</v>
      </c>
      <c r="BJ358" s="445" t="str">
        <f t="shared" si="1751"/>
        <v>WGA</v>
      </c>
      <c r="BK358" s="445" t="str">
        <f t="shared" si="1751"/>
        <v>WGA</v>
      </c>
      <c r="BL358" s="445" t="str">
        <f t="shared" si="1751"/>
        <v>WGA</v>
      </c>
      <c r="BM358" s="447" t="str">
        <f t="shared" ref="BM358" si="1752">BL358</f>
        <v>WGA</v>
      </c>
      <c r="BN358" s="447" t="str">
        <f t="shared" ref="BN358" si="1753">BM358</f>
        <v>WGA</v>
      </c>
      <c r="BO358" s="447" t="str">
        <f t="shared" ref="BO358" si="1754">BN358</f>
        <v>WGA</v>
      </c>
      <c r="BP358" s="447" t="str">
        <f t="shared" ref="BP358" si="1755">BO358</f>
        <v>WGA</v>
      </c>
      <c r="BQ358" s="447" t="str">
        <f t="shared" ref="BQ358" si="1756">BP358</f>
        <v>WGA</v>
      </c>
      <c r="BR358" s="447" t="str">
        <f t="shared" ref="BR358" si="1757">BQ358</f>
        <v>WGA</v>
      </c>
      <c r="BS358" s="447" t="str">
        <f t="shared" ref="BS358" si="1758">BR358</f>
        <v>WGA</v>
      </c>
      <c r="BT358" s="447" t="str">
        <f t="shared" ref="BT358" si="1759">BS358</f>
        <v>WGA</v>
      </c>
      <c r="BU358" s="447" t="str">
        <f t="shared" ref="BU358" si="1760">BT358</f>
        <v>WGA</v>
      </c>
      <c r="BV358" s="447" t="str">
        <f t="shared" ref="BV358" si="1761">BU358</f>
        <v>WGA</v>
      </c>
      <c r="BW358" s="447" t="str">
        <f t="shared" ref="BW358" si="1762">BV358</f>
        <v>WGA</v>
      </c>
      <c r="BX358" s="447" t="str">
        <f t="shared" ref="BX358" si="1763">BW358</f>
        <v>WGA</v>
      </c>
      <c r="BY358" s="447" t="str">
        <f t="shared" ref="BY358" si="1764">BX358</f>
        <v>WGA</v>
      </c>
      <c r="BZ358" s="447" t="str">
        <f t="shared" ref="BZ358" si="1765">BY358</f>
        <v>WGA</v>
      </c>
      <c r="CA358" s="447" t="str">
        <f t="shared" ref="CA358" si="1766">BZ358</f>
        <v>WGA</v>
      </c>
      <c r="CB358" s="447" t="str">
        <f t="shared" ref="CB358" si="1767">CA358</f>
        <v>WGA</v>
      </c>
      <c r="CC358" s="447" t="str">
        <f t="shared" ref="CC358" si="1768">CB358</f>
        <v>WGA</v>
      </c>
      <c r="CD358" s="178"/>
    </row>
    <row r="359" spans="37:119">
      <c r="AK359" s="171" t="s">
        <v>715</v>
      </c>
      <c r="AL359" s="122"/>
      <c r="AM359" s="359"/>
      <c r="AN359" s="300">
        <f t="shared" ref="AN359:BL359" si="1769">AN286</f>
        <v>2.6651231066002534E-2</v>
      </c>
      <c r="AO359" s="299">
        <f t="shared" si="1769"/>
        <v>3.7659730819599391E-2</v>
      </c>
      <c r="AP359" s="299">
        <f t="shared" si="1769"/>
        <v>4.1433788213758316E-2</v>
      </c>
      <c r="AQ359" s="299">
        <f t="shared" si="1769"/>
        <v>4.1022225148983571E-2</v>
      </c>
      <c r="AR359" s="299">
        <f t="shared" si="1769"/>
        <v>3.2974624821844323E-2</v>
      </c>
      <c r="AS359" s="300">
        <f t="shared" si="1769"/>
        <v>1.741105519772157E-2</v>
      </c>
      <c r="AT359" s="300">
        <f t="shared" si="1769"/>
        <v>1.0559160160651171E-2</v>
      </c>
      <c r="AU359" s="300">
        <f t="shared" si="1769"/>
        <v>1.0162187059377326E-2</v>
      </c>
      <c r="AV359" s="300">
        <f t="shared" si="1769"/>
        <v>1.7668932912550117E-2</v>
      </c>
      <c r="AW359" s="300">
        <f t="shared" si="1769"/>
        <v>2.5444356029305171E-2</v>
      </c>
      <c r="AX359" s="300">
        <f t="shared" si="1769"/>
        <v>2.4641313377188334E-2</v>
      </c>
      <c r="AY359" s="300">
        <f t="shared" si="1769"/>
        <v>2.1741447391596669E-2</v>
      </c>
      <c r="AZ359" s="300">
        <f t="shared" si="1769"/>
        <v>2.5437233887533495E-2</v>
      </c>
      <c r="BA359" s="300">
        <f t="shared" si="1769"/>
        <v>1.3861492515345297E-2</v>
      </c>
      <c r="BB359" s="300">
        <f t="shared" si="1769"/>
        <v>1.3694652802078267E-2</v>
      </c>
      <c r="BC359" s="301">
        <f t="shared" si="1769"/>
        <v>1.2383656557784395E-2</v>
      </c>
      <c r="BD359" s="301">
        <f t="shared" si="1769"/>
        <v>1.3646416148230811E-2</v>
      </c>
      <c r="BE359" s="301">
        <f t="shared" si="1769"/>
        <v>1.451037729467175E-2</v>
      </c>
      <c r="BF359" s="301">
        <f t="shared" si="1769"/>
        <v>1.6186984318659059E-2</v>
      </c>
      <c r="BG359" s="301">
        <f t="shared" si="1769"/>
        <v>2.056297127094453E-2</v>
      </c>
      <c r="BH359" s="301">
        <f t="shared" si="1769"/>
        <v>2.2436713595748392E-2</v>
      </c>
      <c r="BI359" s="302">
        <f t="shared" si="1769"/>
        <v>2.1004539684301715E-2</v>
      </c>
      <c r="BJ359" s="301">
        <f t="shared" si="1769"/>
        <v>2.4462787806639907E-2</v>
      </c>
      <c r="BK359" s="301">
        <f t="shared" si="1769"/>
        <v>5.0900385505608714E-2</v>
      </c>
      <c r="BL359" s="301">
        <f t="shared" si="1769"/>
        <v>6.2614622044458779E-2</v>
      </c>
      <c r="BM359" s="303">
        <f t="shared" ref="BM359:CC359" si="1770">BM286</f>
        <v>6.2614622044458779E-2</v>
      </c>
      <c r="BN359" s="303">
        <f t="shared" si="1770"/>
        <v>6.2614622044458779E-2</v>
      </c>
      <c r="BO359" s="303">
        <f t="shared" si="1770"/>
        <v>6.2614622044458779E-2</v>
      </c>
      <c r="BP359" s="303">
        <f t="shared" si="1770"/>
        <v>6.2614622044458779E-2</v>
      </c>
      <c r="BQ359" s="303">
        <f t="shared" si="1770"/>
        <v>6.2614622044458779E-2</v>
      </c>
      <c r="BR359" s="303">
        <f t="shared" si="1770"/>
        <v>6.2614622044458779E-2</v>
      </c>
      <c r="BS359" s="303">
        <f t="shared" si="1770"/>
        <v>6.2614622044458779E-2</v>
      </c>
      <c r="BT359" s="303">
        <f t="shared" si="1770"/>
        <v>6.2614622044458779E-2</v>
      </c>
      <c r="BU359" s="303">
        <f t="shared" si="1770"/>
        <v>6.2614622044458779E-2</v>
      </c>
      <c r="BV359" s="303">
        <f t="shared" si="1770"/>
        <v>6.2614622044458779E-2</v>
      </c>
      <c r="BW359" s="303">
        <f t="shared" si="1770"/>
        <v>6.2614622044458779E-2</v>
      </c>
      <c r="BX359" s="303">
        <f t="shared" si="1770"/>
        <v>6.2614622044458779E-2</v>
      </c>
      <c r="BY359" s="303">
        <f t="shared" si="1770"/>
        <v>6.2614622044458779E-2</v>
      </c>
      <c r="BZ359" s="303">
        <f t="shared" si="1770"/>
        <v>6.2614622044458779E-2</v>
      </c>
      <c r="CA359" s="303">
        <f t="shared" si="1770"/>
        <v>6.2614622044458779E-2</v>
      </c>
      <c r="CB359" s="303">
        <f t="shared" si="1770"/>
        <v>6.2614622044458779E-2</v>
      </c>
      <c r="CC359" s="303">
        <f t="shared" si="1770"/>
        <v>6.2614622044458779E-2</v>
      </c>
      <c r="CD359" s="178"/>
    </row>
    <row r="360" spans="37:119">
      <c r="AK360" s="171" t="s">
        <v>716</v>
      </c>
      <c r="AL360" s="122"/>
      <c r="AM360" s="359"/>
      <c r="AN360" s="309">
        <f t="shared" ref="AN360:BL360" si="1771">AN287</f>
        <v>5.4500009839908214E-2</v>
      </c>
      <c r="AO360" s="308">
        <f t="shared" si="1771"/>
        <v>4.7799991598603153E-2</v>
      </c>
      <c r="AP360" s="308">
        <f t="shared" si="1771"/>
        <v>4.6599997461220122E-2</v>
      </c>
      <c r="AQ360" s="308">
        <f t="shared" si="1771"/>
        <v>4.5000007490993976E-2</v>
      </c>
      <c r="AR360" s="308">
        <f t="shared" si="1771"/>
        <v>3.9300011835601056E-2</v>
      </c>
      <c r="AS360" s="309">
        <f t="shared" si="1771"/>
        <v>3.6156695917221038E-2</v>
      </c>
      <c r="AT360" s="309">
        <f t="shared" si="1771"/>
        <v>3.8235620751875921E-2</v>
      </c>
      <c r="AU360" s="309">
        <f t="shared" si="1771"/>
        <v>4.410003903757409E-2</v>
      </c>
      <c r="AV360" s="309">
        <f t="shared" si="1771"/>
        <v>4.2200028760331243E-2</v>
      </c>
      <c r="AW360" s="309">
        <f t="shared" si="1771"/>
        <v>3.8900033450578686E-2</v>
      </c>
      <c r="AX360" s="309">
        <f t="shared" si="1771"/>
        <v>3.1000007537453245E-2</v>
      </c>
      <c r="AY360" s="309">
        <f t="shared" si="1771"/>
        <v>2.7100009653499013E-2</v>
      </c>
      <c r="AZ360" s="309">
        <f t="shared" si="1771"/>
        <v>2.2300050192195053E-2</v>
      </c>
      <c r="BA360" s="309">
        <f t="shared" si="1771"/>
        <v>2.5299957325744638E-2</v>
      </c>
      <c r="BB360" s="309">
        <f t="shared" si="1771"/>
        <v>1.5399960174683036E-2</v>
      </c>
      <c r="BC360" s="310">
        <f t="shared" si="1771"/>
        <v>1.1100034333807018E-2</v>
      </c>
      <c r="BD360" s="310">
        <f t="shared" si="1771"/>
        <v>7.1000003200292205E-3</v>
      </c>
      <c r="BE360" s="310">
        <f t="shared" si="1771"/>
        <v>9.1000155016305317E-3</v>
      </c>
      <c r="BF360" s="310">
        <f t="shared" si="1771"/>
        <v>8.6000335029261521E-3</v>
      </c>
      <c r="BG360" s="310">
        <f t="shared" si="1771"/>
        <v>1.0400554570129117E-3</v>
      </c>
      <c r="BH360" s="310">
        <f t="shared" si="1771"/>
        <v>-2.1600186074329786E-3</v>
      </c>
      <c r="BI360" s="311">
        <f t="shared" si="1771"/>
        <v>8.7995469739587939E-4</v>
      </c>
      <c r="BJ360" s="310">
        <f t="shared" si="1771"/>
        <v>2.3329968858514682E-2</v>
      </c>
      <c r="BK360" s="310">
        <f t="shared" si="1771"/>
        <v>3.0590005328907655E-2</v>
      </c>
      <c r="BL360" s="310">
        <f t="shared" si="1771"/>
        <v>2.6869942060977925E-2</v>
      </c>
      <c r="BM360" s="312">
        <f t="shared" ref="BM360:CC360" si="1772">BM287</f>
        <v>2.6869942060977925E-2</v>
      </c>
      <c r="BN360" s="312">
        <f t="shared" si="1772"/>
        <v>2.6869942060977925E-2</v>
      </c>
      <c r="BO360" s="312">
        <f t="shared" si="1772"/>
        <v>2.6869942060977925E-2</v>
      </c>
      <c r="BP360" s="312">
        <f t="shared" si="1772"/>
        <v>2.6869942060977925E-2</v>
      </c>
      <c r="BQ360" s="312">
        <f t="shared" si="1772"/>
        <v>2.6869942060977925E-2</v>
      </c>
      <c r="BR360" s="312">
        <f t="shared" si="1772"/>
        <v>2.6869942060977925E-2</v>
      </c>
      <c r="BS360" s="312">
        <f t="shared" si="1772"/>
        <v>2.6869942060977925E-2</v>
      </c>
      <c r="BT360" s="312">
        <f t="shared" si="1772"/>
        <v>2.6869942060977925E-2</v>
      </c>
      <c r="BU360" s="312">
        <f t="shared" si="1772"/>
        <v>2.6869942060977925E-2</v>
      </c>
      <c r="BV360" s="312">
        <f t="shared" si="1772"/>
        <v>2.6869942060977925E-2</v>
      </c>
      <c r="BW360" s="312">
        <f t="shared" si="1772"/>
        <v>2.6869942060977925E-2</v>
      </c>
      <c r="BX360" s="312">
        <f t="shared" si="1772"/>
        <v>2.6869942060977925E-2</v>
      </c>
      <c r="BY360" s="312">
        <f t="shared" si="1772"/>
        <v>2.6869942060977925E-2</v>
      </c>
      <c r="BZ360" s="312">
        <f t="shared" si="1772"/>
        <v>2.6869942060977925E-2</v>
      </c>
      <c r="CA360" s="312">
        <f t="shared" si="1772"/>
        <v>2.6869942060977925E-2</v>
      </c>
      <c r="CB360" s="312">
        <f t="shared" si="1772"/>
        <v>2.6869942060977925E-2</v>
      </c>
      <c r="CC360" s="312">
        <f t="shared" si="1772"/>
        <v>2.6869942060977925E-2</v>
      </c>
      <c r="CD360" s="178"/>
    </row>
    <row r="361" spans="37:119">
      <c r="AK361" s="171" t="s">
        <v>717</v>
      </c>
      <c r="AL361" s="122"/>
      <c r="AM361" s="360"/>
      <c r="AN361" s="309">
        <f t="shared" ref="AN361:AS361" si="1773">AN288</f>
        <v>0.214</v>
      </c>
      <c r="AO361" s="308">
        <f t="shared" si="1773"/>
        <v>0.214</v>
      </c>
      <c r="AP361" s="308">
        <f t="shared" si="1773"/>
        <v>0.214</v>
      </c>
      <c r="AQ361" s="308">
        <f t="shared" si="1773"/>
        <v>0.214</v>
      </c>
      <c r="AR361" s="308">
        <f t="shared" si="1773"/>
        <v>0.214</v>
      </c>
      <c r="AS361" s="309">
        <f t="shared" si="1773"/>
        <v>0.214</v>
      </c>
      <c r="AT361" s="448">
        <v>0.20100000000000001</v>
      </c>
      <c r="AU361" s="449">
        <v>0.20100000000000001</v>
      </c>
      <c r="AV361" s="449">
        <v>0.20100000000000001</v>
      </c>
      <c r="AW361" s="449">
        <v>0.20100000000000001</v>
      </c>
      <c r="AX361" s="449">
        <v>0.20100000000000001</v>
      </c>
      <c r="AY361" s="449">
        <v>0.20100000000000001</v>
      </c>
      <c r="AZ361" s="449">
        <v>0.20100000000000001</v>
      </c>
      <c r="BA361" s="449">
        <v>0.20100000000000001</v>
      </c>
      <c r="BB361" s="449">
        <v>0.20100000000000001</v>
      </c>
      <c r="BC361" s="310">
        <v>0.20100000000000001</v>
      </c>
      <c r="BD361" s="310">
        <v>0.20100000000000001</v>
      </c>
      <c r="BE361" s="310">
        <v>0.20100000000000001</v>
      </c>
      <c r="BF361" s="310">
        <v>0.20100000000000001</v>
      </c>
      <c r="BG361" s="310">
        <v>0.20100000000000001</v>
      </c>
      <c r="BH361" s="310">
        <v>0.20100000000000001</v>
      </c>
      <c r="BI361" s="311">
        <v>0.20100000000000001</v>
      </c>
      <c r="BJ361" s="310">
        <v>0.20100000000000001</v>
      </c>
      <c r="BK361" s="310">
        <v>0.20100000000000001</v>
      </c>
      <c r="BL361" s="310">
        <v>0.20100000000000001</v>
      </c>
      <c r="BM361" s="312">
        <v>0.20100000000000001</v>
      </c>
      <c r="BN361" s="312">
        <v>0.20100000000000001</v>
      </c>
      <c r="BO361" s="312">
        <v>0.20100000000000001</v>
      </c>
      <c r="BP361" s="312">
        <v>0.20100000000000001</v>
      </c>
      <c r="BQ361" s="312">
        <v>0.20100000000000001</v>
      </c>
      <c r="BR361" s="312">
        <v>0.20100000000000001</v>
      </c>
      <c r="BS361" s="312">
        <v>0.20100000000000001</v>
      </c>
      <c r="BT361" s="312">
        <v>0.20100000000000001</v>
      </c>
      <c r="BU361" s="312">
        <v>0.20100000000000001</v>
      </c>
      <c r="BV361" s="312">
        <v>0.20100000000000001</v>
      </c>
      <c r="BW361" s="312">
        <v>0.20100000000000001</v>
      </c>
      <c r="BX361" s="312">
        <v>0.20100000000000001</v>
      </c>
      <c r="BY361" s="312">
        <v>0.20100000000000001</v>
      </c>
      <c r="BZ361" s="312">
        <v>0.20100000000000001</v>
      </c>
      <c r="CA361" s="312">
        <v>0.20100000000000001</v>
      </c>
      <c r="CB361" s="312">
        <v>0.20100000000000001</v>
      </c>
      <c r="CC361" s="312">
        <v>0.20100000000000001</v>
      </c>
      <c r="CD361" s="178"/>
    </row>
    <row r="362" spans="37:119" ht="15.6">
      <c r="AK362" s="171" t="s">
        <v>718</v>
      </c>
      <c r="AL362" s="122"/>
      <c r="AM362" s="360"/>
      <c r="AN362" s="309">
        <f t="shared" ref="AN362:BL362" si="1774">AN289</f>
        <v>1.4E-2</v>
      </c>
      <c r="AO362" s="308">
        <f t="shared" si="1774"/>
        <v>1.4E-2</v>
      </c>
      <c r="AP362" s="308">
        <f t="shared" si="1774"/>
        <v>1.4E-2</v>
      </c>
      <c r="AQ362" s="308">
        <f t="shared" si="1774"/>
        <v>1.4E-2</v>
      </c>
      <c r="AR362" s="308">
        <f t="shared" si="1774"/>
        <v>1.4E-2</v>
      </c>
      <c r="AS362" s="309">
        <f t="shared" si="1774"/>
        <v>1.4E-2</v>
      </c>
      <c r="AT362" s="309">
        <f t="shared" si="1774"/>
        <v>1.4E-2</v>
      </c>
      <c r="AU362" s="309">
        <f t="shared" si="1774"/>
        <v>1.4E-2</v>
      </c>
      <c r="AV362" s="309">
        <f t="shared" si="1774"/>
        <v>1.4E-2</v>
      </c>
      <c r="AW362" s="309">
        <f t="shared" si="1774"/>
        <v>1.4E-2</v>
      </c>
      <c r="AX362" s="309">
        <f t="shared" si="1774"/>
        <v>1.4E-2</v>
      </c>
      <c r="AY362" s="309">
        <f t="shared" si="1774"/>
        <v>1.4E-2</v>
      </c>
      <c r="AZ362" s="309">
        <f t="shared" si="1774"/>
        <v>1.4E-2</v>
      </c>
      <c r="BA362" s="309">
        <f t="shared" si="1774"/>
        <v>1.4E-2</v>
      </c>
      <c r="BB362" s="309">
        <f t="shared" si="1774"/>
        <v>1.4E-2</v>
      </c>
      <c r="BC362" s="310">
        <f t="shared" si="1774"/>
        <v>1.4E-2</v>
      </c>
      <c r="BD362" s="310">
        <f t="shared" si="1774"/>
        <v>1.4E-2</v>
      </c>
      <c r="BE362" s="310">
        <f t="shared" si="1774"/>
        <v>1.4E-2</v>
      </c>
      <c r="BF362" s="310">
        <f t="shared" si="1774"/>
        <v>1.4E-2</v>
      </c>
      <c r="BG362" s="310">
        <f t="shared" si="1774"/>
        <v>1.4E-2</v>
      </c>
      <c r="BH362" s="310">
        <f t="shared" si="1774"/>
        <v>1.4E-2</v>
      </c>
      <c r="BI362" s="311">
        <f t="shared" si="1774"/>
        <v>1.4E-2</v>
      </c>
      <c r="BJ362" s="310">
        <f t="shared" si="1774"/>
        <v>1.4E-2</v>
      </c>
      <c r="BK362" s="310">
        <f t="shared" si="1774"/>
        <v>1.4E-2</v>
      </c>
      <c r="BL362" s="310">
        <f t="shared" si="1774"/>
        <v>1.4E-2</v>
      </c>
      <c r="BM362" s="312">
        <f t="shared" ref="BM362:CC362" si="1775">BM289</f>
        <v>1.4E-2</v>
      </c>
      <c r="BN362" s="312">
        <f t="shared" si="1775"/>
        <v>1.4E-2</v>
      </c>
      <c r="BO362" s="312">
        <f t="shared" si="1775"/>
        <v>1.4E-2</v>
      </c>
      <c r="BP362" s="312">
        <f t="shared" si="1775"/>
        <v>1.4E-2</v>
      </c>
      <c r="BQ362" s="312">
        <f t="shared" si="1775"/>
        <v>1.4E-2</v>
      </c>
      <c r="BR362" s="312">
        <f t="shared" si="1775"/>
        <v>1.4E-2</v>
      </c>
      <c r="BS362" s="312">
        <f t="shared" si="1775"/>
        <v>1.4E-2</v>
      </c>
      <c r="BT362" s="312">
        <f t="shared" si="1775"/>
        <v>1.4E-2</v>
      </c>
      <c r="BU362" s="312">
        <f t="shared" si="1775"/>
        <v>1.4E-2</v>
      </c>
      <c r="BV362" s="312">
        <f t="shared" si="1775"/>
        <v>1.4E-2</v>
      </c>
      <c r="BW362" s="312">
        <f t="shared" si="1775"/>
        <v>1.4E-2</v>
      </c>
      <c r="BX362" s="312">
        <f t="shared" si="1775"/>
        <v>1.4E-2</v>
      </c>
      <c r="BY362" s="312">
        <f t="shared" si="1775"/>
        <v>1.4E-2</v>
      </c>
      <c r="BZ362" s="312">
        <f t="shared" si="1775"/>
        <v>1.4E-2</v>
      </c>
      <c r="CA362" s="312">
        <f t="shared" si="1775"/>
        <v>1.4E-2</v>
      </c>
      <c r="CB362" s="312">
        <f t="shared" si="1775"/>
        <v>1.4E-2</v>
      </c>
      <c r="CC362" s="312">
        <f t="shared" si="1775"/>
        <v>1.4E-2</v>
      </c>
      <c r="CD362" s="178"/>
    </row>
    <row r="363" spans="37:119">
      <c r="AK363" s="171" t="s">
        <v>719</v>
      </c>
      <c r="AL363" s="122"/>
      <c r="AM363" s="361"/>
      <c r="AN363" s="338">
        <f t="shared" ref="AN363:AS363" si="1776">AN290</f>
        <v>0.21</v>
      </c>
      <c r="AO363" s="308">
        <f t="shared" si="1776"/>
        <v>0.21</v>
      </c>
      <c r="AP363" s="308">
        <f t="shared" si="1776"/>
        <v>0.21</v>
      </c>
      <c r="AQ363" s="308">
        <f t="shared" si="1776"/>
        <v>0.21</v>
      </c>
      <c r="AR363" s="308">
        <f t="shared" si="1776"/>
        <v>0.21</v>
      </c>
      <c r="AS363" s="309">
        <f t="shared" si="1776"/>
        <v>0.21</v>
      </c>
      <c r="AT363" s="458">
        <f>IF(AND(AA17&gt;39082,AA17&lt;39142)=TRUE,21%,24%)</f>
        <v>0.24</v>
      </c>
      <c r="AU363" s="458">
        <v>0.24</v>
      </c>
      <c r="AV363" s="428">
        <f t="shared" ref="AV363:BG363" si="1777">IF(AND($AA$17&gt;39082,$AA$17&lt;39142)=TRUE,21%,24%)</f>
        <v>0.24</v>
      </c>
      <c r="AW363" s="428">
        <f t="shared" si="1777"/>
        <v>0.24</v>
      </c>
      <c r="AX363" s="428">
        <f t="shared" si="1777"/>
        <v>0.24</v>
      </c>
      <c r="AY363" s="428">
        <f t="shared" si="1777"/>
        <v>0.24</v>
      </c>
      <c r="AZ363" s="428">
        <f t="shared" si="1777"/>
        <v>0.24</v>
      </c>
      <c r="BA363" s="428">
        <f t="shared" si="1777"/>
        <v>0.24</v>
      </c>
      <c r="BB363" s="428">
        <f t="shared" si="1777"/>
        <v>0.24</v>
      </c>
      <c r="BC363" s="428">
        <f t="shared" si="1777"/>
        <v>0.24</v>
      </c>
      <c r="BD363" s="428">
        <f t="shared" si="1777"/>
        <v>0.24</v>
      </c>
      <c r="BE363" s="428">
        <f t="shared" si="1777"/>
        <v>0.24</v>
      </c>
      <c r="BF363" s="428">
        <f t="shared" si="1777"/>
        <v>0.24</v>
      </c>
      <c r="BG363" s="428">
        <f t="shared" si="1777"/>
        <v>0.24</v>
      </c>
      <c r="BH363" s="428">
        <f>IF(AND($AA$17&gt;39082,$AA$17&lt;39142)=TRUE,21%,24%)</f>
        <v>0.24</v>
      </c>
      <c r="BI363" s="459">
        <f>IF(AND($AA$17&gt;39082,$AA$17&lt;39142)=TRUE,21%,24%)</f>
        <v>0.24</v>
      </c>
      <c r="BJ363" s="428">
        <f t="shared" ref="BJ363:CC363" si="1778">IF(AND($AA$17&gt;39082,$AA$17&lt;39142)=TRUE,21%,24%)</f>
        <v>0.24</v>
      </c>
      <c r="BK363" s="428">
        <f t="shared" si="1778"/>
        <v>0.24</v>
      </c>
      <c r="BL363" s="428">
        <f t="shared" si="1778"/>
        <v>0.24</v>
      </c>
      <c r="BM363" s="460">
        <f t="shared" si="1778"/>
        <v>0.24</v>
      </c>
      <c r="BN363" s="460">
        <f t="shared" si="1778"/>
        <v>0.24</v>
      </c>
      <c r="BO363" s="460">
        <f t="shared" si="1778"/>
        <v>0.24</v>
      </c>
      <c r="BP363" s="460">
        <f t="shared" si="1778"/>
        <v>0.24</v>
      </c>
      <c r="BQ363" s="460">
        <f t="shared" si="1778"/>
        <v>0.24</v>
      </c>
      <c r="BR363" s="460">
        <f t="shared" si="1778"/>
        <v>0.24</v>
      </c>
      <c r="BS363" s="460">
        <f t="shared" si="1778"/>
        <v>0.24</v>
      </c>
      <c r="BT363" s="460">
        <f t="shared" si="1778"/>
        <v>0.24</v>
      </c>
      <c r="BU363" s="460">
        <f t="shared" si="1778"/>
        <v>0.24</v>
      </c>
      <c r="BV363" s="460">
        <f t="shared" si="1778"/>
        <v>0.24</v>
      </c>
      <c r="BW363" s="460">
        <f t="shared" si="1778"/>
        <v>0.24</v>
      </c>
      <c r="BX363" s="460">
        <f t="shared" si="1778"/>
        <v>0.24</v>
      </c>
      <c r="BY363" s="460">
        <f t="shared" si="1778"/>
        <v>0.24</v>
      </c>
      <c r="BZ363" s="460">
        <f t="shared" si="1778"/>
        <v>0.24</v>
      </c>
      <c r="CA363" s="460">
        <f t="shared" si="1778"/>
        <v>0.24</v>
      </c>
      <c r="CB363" s="460">
        <f t="shared" si="1778"/>
        <v>0.24</v>
      </c>
      <c r="CC363" s="460">
        <f t="shared" si="1778"/>
        <v>0.24</v>
      </c>
      <c r="CD363" s="178"/>
    </row>
    <row r="364" spans="37:119">
      <c r="AK364" s="171" t="s">
        <v>720</v>
      </c>
      <c r="AL364" s="122"/>
      <c r="AM364" s="361"/>
      <c r="AN364" s="319">
        <f t="shared" ref="AN364:AS364" si="1779">AN291</f>
        <v>0.02</v>
      </c>
      <c r="AO364" s="318">
        <f t="shared" si="1779"/>
        <v>0.02</v>
      </c>
      <c r="AP364" s="318">
        <f t="shared" si="1779"/>
        <v>0.02</v>
      </c>
      <c r="AQ364" s="318">
        <f t="shared" si="1779"/>
        <v>0.02</v>
      </c>
      <c r="AR364" s="318">
        <f t="shared" si="1779"/>
        <v>0.02</v>
      </c>
      <c r="AS364" s="319">
        <f t="shared" si="1779"/>
        <v>0.02</v>
      </c>
      <c r="AT364" s="319">
        <f>AT291</f>
        <v>0.02</v>
      </c>
      <c r="AU364" s="319">
        <f>AU291</f>
        <v>0.02</v>
      </c>
      <c r="AV364" s="319">
        <f t="shared" ref="AV364:BL364" si="1780">AV291</f>
        <v>0.02</v>
      </c>
      <c r="AW364" s="319">
        <f t="shared" si="1780"/>
        <v>0.02</v>
      </c>
      <c r="AX364" s="319">
        <f t="shared" si="1780"/>
        <v>0.02</v>
      </c>
      <c r="AY364" s="319">
        <f t="shared" si="1780"/>
        <v>0.02</v>
      </c>
      <c r="AZ364" s="319">
        <f t="shared" si="1780"/>
        <v>0.02</v>
      </c>
      <c r="BA364" s="319">
        <f t="shared" si="1780"/>
        <v>0.02</v>
      </c>
      <c r="BB364" s="319">
        <f t="shared" si="1780"/>
        <v>0.02</v>
      </c>
      <c r="BC364" s="320">
        <f t="shared" si="1780"/>
        <v>0.02</v>
      </c>
      <c r="BD364" s="320">
        <f t="shared" si="1780"/>
        <v>0.02</v>
      </c>
      <c r="BE364" s="320">
        <f t="shared" si="1780"/>
        <v>0.02</v>
      </c>
      <c r="BF364" s="320">
        <f t="shared" si="1780"/>
        <v>0.02</v>
      </c>
      <c r="BG364" s="320">
        <f t="shared" si="1780"/>
        <v>0.02</v>
      </c>
      <c r="BH364" s="320">
        <f t="shared" si="1780"/>
        <v>0.02</v>
      </c>
      <c r="BI364" s="321">
        <f t="shared" si="1780"/>
        <v>0.02</v>
      </c>
      <c r="BJ364" s="320">
        <f t="shared" si="1780"/>
        <v>0.02</v>
      </c>
      <c r="BK364" s="320">
        <f t="shared" si="1780"/>
        <v>0.02</v>
      </c>
      <c r="BL364" s="320">
        <f t="shared" si="1780"/>
        <v>0.02</v>
      </c>
      <c r="BM364" s="322">
        <f t="shared" ref="BM364:CC364" si="1781">BM291</f>
        <v>0.02</v>
      </c>
      <c r="BN364" s="322">
        <f t="shared" si="1781"/>
        <v>0.02</v>
      </c>
      <c r="BO364" s="322">
        <f t="shared" si="1781"/>
        <v>0.02</v>
      </c>
      <c r="BP364" s="322">
        <f t="shared" si="1781"/>
        <v>0.02</v>
      </c>
      <c r="BQ364" s="322">
        <f t="shared" si="1781"/>
        <v>0.02</v>
      </c>
      <c r="BR364" s="322">
        <f t="shared" si="1781"/>
        <v>0.02</v>
      </c>
      <c r="BS364" s="322">
        <f t="shared" si="1781"/>
        <v>0.02</v>
      </c>
      <c r="BT364" s="322">
        <f t="shared" si="1781"/>
        <v>0.02</v>
      </c>
      <c r="BU364" s="322">
        <f t="shared" si="1781"/>
        <v>0.02</v>
      </c>
      <c r="BV364" s="322">
        <f t="shared" si="1781"/>
        <v>0.02</v>
      </c>
      <c r="BW364" s="322">
        <f t="shared" si="1781"/>
        <v>0.02</v>
      </c>
      <c r="BX364" s="322">
        <f t="shared" si="1781"/>
        <v>0.02</v>
      </c>
      <c r="BY364" s="322">
        <f t="shared" si="1781"/>
        <v>0.02</v>
      </c>
      <c r="BZ364" s="322">
        <f t="shared" si="1781"/>
        <v>0.02</v>
      </c>
      <c r="CA364" s="322">
        <f t="shared" si="1781"/>
        <v>0.02</v>
      </c>
      <c r="CB364" s="322">
        <f t="shared" si="1781"/>
        <v>0.02</v>
      </c>
      <c r="CC364" s="322">
        <f t="shared" si="1781"/>
        <v>0.02</v>
      </c>
      <c r="CD364" s="178"/>
    </row>
    <row r="365" spans="37:119">
      <c r="AK365" s="363"/>
      <c r="AL365" s="450"/>
      <c r="AM365" s="122"/>
      <c r="AN365" s="122"/>
      <c r="AO365" s="293"/>
      <c r="AP365" s="148"/>
      <c r="AQ365" s="148"/>
      <c r="AR365" s="148"/>
      <c r="BC365" s="121"/>
      <c r="BD365" s="121"/>
      <c r="BG365" s="121"/>
      <c r="BH365" s="121"/>
      <c r="BI365" s="294"/>
      <c r="BJ365" s="121"/>
      <c r="BK365" s="121"/>
      <c r="BL365" s="121"/>
      <c r="BM365" s="295"/>
      <c r="BN365" s="295"/>
      <c r="BO365" s="295"/>
      <c r="BP365" s="295"/>
      <c r="BQ365" s="295"/>
      <c r="BR365" s="295"/>
      <c r="BS365" s="295"/>
      <c r="BT365" s="295"/>
      <c r="BU365" s="295"/>
      <c r="BV365" s="295"/>
      <c r="BW365" s="295"/>
      <c r="BX365" s="295"/>
      <c r="BY365" s="295"/>
      <c r="BZ365" s="295"/>
      <c r="CA365" s="295"/>
      <c r="CB365" s="295"/>
      <c r="CC365" s="295"/>
      <c r="CD365" s="364"/>
    </row>
    <row r="366" spans="37:119">
      <c r="AK366" s="363"/>
      <c r="AL366" s="452"/>
      <c r="AM366" s="452"/>
      <c r="AN366" s="122">
        <v>2001</v>
      </c>
      <c r="AO366" s="329">
        <f t="shared" ref="AO366:BL366" si="1782">AN366+1</f>
        <v>2002</v>
      </c>
      <c r="AP366" s="148">
        <f t="shared" si="1782"/>
        <v>2003</v>
      </c>
      <c r="AQ366" s="148">
        <f t="shared" si="1782"/>
        <v>2004</v>
      </c>
      <c r="AR366" s="148">
        <f t="shared" si="1782"/>
        <v>2005</v>
      </c>
      <c r="AS366" s="3">
        <f t="shared" si="1782"/>
        <v>2006</v>
      </c>
      <c r="AT366" s="3">
        <f t="shared" si="1782"/>
        <v>2007</v>
      </c>
      <c r="AU366" s="3">
        <f t="shared" si="1782"/>
        <v>2008</v>
      </c>
      <c r="AV366" s="3">
        <f t="shared" si="1782"/>
        <v>2009</v>
      </c>
      <c r="AW366" s="3">
        <f t="shared" si="1782"/>
        <v>2010</v>
      </c>
      <c r="AX366" s="3">
        <f t="shared" si="1782"/>
        <v>2011</v>
      </c>
      <c r="AY366" s="3">
        <f t="shared" si="1782"/>
        <v>2012</v>
      </c>
      <c r="AZ366" s="3">
        <f t="shared" si="1782"/>
        <v>2013</v>
      </c>
      <c r="BA366" s="3">
        <f t="shared" si="1782"/>
        <v>2014</v>
      </c>
      <c r="BB366" s="3">
        <f t="shared" si="1782"/>
        <v>2015</v>
      </c>
      <c r="BC366" s="121">
        <f t="shared" si="1782"/>
        <v>2016</v>
      </c>
      <c r="BD366" s="121">
        <f t="shared" si="1782"/>
        <v>2017</v>
      </c>
      <c r="BE366" s="121">
        <f t="shared" si="1782"/>
        <v>2018</v>
      </c>
      <c r="BF366" s="121">
        <f t="shared" si="1782"/>
        <v>2019</v>
      </c>
      <c r="BG366" s="121">
        <f t="shared" si="1782"/>
        <v>2020</v>
      </c>
      <c r="BH366" s="121">
        <f t="shared" si="1782"/>
        <v>2021</v>
      </c>
      <c r="BI366" s="294">
        <f t="shared" si="1782"/>
        <v>2022</v>
      </c>
      <c r="BJ366" s="121">
        <f t="shared" si="1782"/>
        <v>2023</v>
      </c>
      <c r="BK366" s="121">
        <f t="shared" si="1782"/>
        <v>2024</v>
      </c>
      <c r="BL366" s="121">
        <f t="shared" si="1782"/>
        <v>2025</v>
      </c>
      <c r="BM366" s="295">
        <f t="shared" ref="BM366" si="1783">BL366+1</f>
        <v>2026</v>
      </c>
      <c r="BN366" s="295">
        <f t="shared" ref="BN366" si="1784">BM366+1</f>
        <v>2027</v>
      </c>
      <c r="BO366" s="295">
        <f t="shared" ref="BO366" si="1785">BN366+1</f>
        <v>2028</v>
      </c>
      <c r="BP366" s="295">
        <f t="shared" ref="BP366" si="1786">BO366+1</f>
        <v>2029</v>
      </c>
      <c r="BQ366" s="295">
        <f t="shared" ref="BQ366" si="1787">BP366+1</f>
        <v>2030</v>
      </c>
      <c r="BR366" s="295">
        <f t="shared" ref="BR366" si="1788">BQ366+1</f>
        <v>2031</v>
      </c>
      <c r="BS366" s="295">
        <f t="shared" ref="BS366" si="1789">BR366+1</f>
        <v>2032</v>
      </c>
      <c r="BT366" s="295">
        <f t="shared" ref="BT366" si="1790">BS366+1</f>
        <v>2033</v>
      </c>
      <c r="BU366" s="295">
        <f t="shared" ref="BU366" si="1791">BT366+1</f>
        <v>2034</v>
      </c>
      <c r="BV366" s="295">
        <f t="shared" ref="BV366" si="1792">BU366+1</f>
        <v>2035</v>
      </c>
      <c r="BW366" s="295">
        <f t="shared" ref="BW366" si="1793">BV366+1</f>
        <v>2036</v>
      </c>
      <c r="BX366" s="295">
        <f t="shared" ref="BX366" si="1794">BW366+1</f>
        <v>2037</v>
      </c>
      <c r="BY366" s="295">
        <f t="shared" ref="BY366" si="1795">BX366+1</f>
        <v>2038</v>
      </c>
      <c r="BZ366" s="295">
        <f t="shared" ref="BZ366" si="1796">BY366+1</f>
        <v>2039</v>
      </c>
      <c r="CA366" s="295">
        <f t="shared" ref="CA366" si="1797">BZ366+1</f>
        <v>2040</v>
      </c>
      <c r="CB366" s="295">
        <f t="shared" ref="CB366" si="1798">CA366+1</f>
        <v>2041</v>
      </c>
      <c r="CC366" s="295">
        <f t="shared" ref="CC366" si="1799">CB366+1</f>
        <v>2042</v>
      </c>
      <c r="CD366" s="178"/>
    </row>
    <row r="367" spans="37:119">
      <c r="AK367" s="171"/>
      <c r="AL367" s="122"/>
      <c r="AM367" s="122"/>
      <c r="AN367" s="122" t="s">
        <v>290</v>
      </c>
      <c r="AO367" s="293" t="str">
        <f t="shared" ref="AO367:BL367" si="1800">AN367</f>
        <v>IVA</v>
      </c>
      <c r="AP367" s="293" t="str">
        <f t="shared" si="1800"/>
        <v>IVA</v>
      </c>
      <c r="AQ367" s="293" t="str">
        <f t="shared" si="1800"/>
        <v>IVA</v>
      </c>
      <c r="AR367" s="293" t="str">
        <f t="shared" si="1800"/>
        <v>IVA</v>
      </c>
      <c r="AS367" s="444" t="str">
        <f t="shared" si="1800"/>
        <v>IVA</v>
      </c>
      <c r="AT367" s="444" t="str">
        <f t="shared" si="1800"/>
        <v>IVA</v>
      </c>
      <c r="AU367" s="444" t="str">
        <f t="shared" si="1800"/>
        <v>IVA</v>
      </c>
      <c r="AV367" s="444" t="str">
        <f t="shared" si="1800"/>
        <v>IVA</v>
      </c>
      <c r="AW367" s="444" t="str">
        <f t="shared" si="1800"/>
        <v>IVA</v>
      </c>
      <c r="AX367" s="444" t="str">
        <f t="shared" si="1800"/>
        <v>IVA</v>
      </c>
      <c r="AY367" s="444" t="str">
        <f t="shared" si="1800"/>
        <v>IVA</v>
      </c>
      <c r="AZ367" s="444" t="str">
        <f t="shared" si="1800"/>
        <v>IVA</v>
      </c>
      <c r="BA367" s="444" t="str">
        <f t="shared" si="1800"/>
        <v>IVA</v>
      </c>
      <c r="BB367" s="444" t="str">
        <f t="shared" si="1800"/>
        <v>IVA</v>
      </c>
      <c r="BC367" s="445" t="str">
        <f t="shared" si="1800"/>
        <v>IVA</v>
      </c>
      <c r="BD367" s="445" t="str">
        <f t="shared" si="1800"/>
        <v>IVA</v>
      </c>
      <c r="BE367" s="445" t="str">
        <f t="shared" si="1800"/>
        <v>IVA</v>
      </c>
      <c r="BF367" s="445" t="str">
        <f t="shared" si="1800"/>
        <v>IVA</v>
      </c>
      <c r="BG367" s="445" t="str">
        <f t="shared" si="1800"/>
        <v>IVA</v>
      </c>
      <c r="BH367" s="445" t="str">
        <f t="shared" si="1800"/>
        <v>IVA</v>
      </c>
      <c r="BI367" s="446" t="str">
        <f t="shared" si="1800"/>
        <v>IVA</v>
      </c>
      <c r="BJ367" s="445" t="str">
        <f t="shared" si="1800"/>
        <v>IVA</v>
      </c>
      <c r="BK367" s="445" t="str">
        <f t="shared" si="1800"/>
        <v>IVA</v>
      </c>
      <c r="BL367" s="445" t="str">
        <f t="shared" si="1800"/>
        <v>IVA</v>
      </c>
      <c r="BM367" s="447" t="str">
        <f t="shared" ref="BM367" si="1801">BL367</f>
        <v>IVA</v>
      </c>
      <c r="BN367" s="447" t="str">
        <f t="shared" ref="BN367" si="1802">BM367</f>
        <v>IVA</v>
      </c>
      <c r="BO367" s="447" t="str">
        <f t="shared" ref="BO367" si="1803">BN367</f>
        <v>IVA</v>
      </c>
      <c r="BP367" s="447" t="str">
        <f t="shared" ref="BP367" si="1804">BO367</f>
        <v>IVA</v>
      </c>
      <c r="BQ367" s="447" t="str">
        <f t="shared" ref="BQ367" si="1805">BP367</f>
        <v>IVA</v>
      </c>
      <c r="BR367" s="447" t="str">
        <f t="shared" ref="BR367" si="1806">BQ367</f>
        <v>IVA</v>
      </c>
      <c r="BS367" s="447" t="str">
        <f t="shared" ref="BS367" si="1807">BR367</f>
        <v>IVA</v>
      </c>
      <c r="BT367" s="447" t="str">
        <f t="shared" ref="BT367" si="1808">BS367</f>
        <v>IVA</v>
      </c>
      <c r="BU367" s="447" t="str">
        <f t="shared" ref="BU367" si="1809">BT367</f>
        <v>IVA</v>
      </c>
      <c r="BV367" s="447" t="str">
        <f t="shared" ref="BV367" si="1810">BU367</f>
        <v>IVA</v>
      </c>
      <c r="BW367" s="447" t="str">
        <f t="shared" ref="BW367" si="1811">BV367</f>
        <v>IVA</v>
      </c>
      <c r="BX367" s="447" t="str">
        <f t="shared" ref="BX367" si="1812">BW367</f>
        <v>IVA</v>
      </c>
      <c r="BY367" s="447" t="str">
        <f t="shared" ref="BY367" si="1813">BX367</f>
        <v>IVA</v>
      </c>
      <c r="BZ367" s="447" t="str">
        <f t="shared" ref="BZ367" si="1814">BY367</f>
        <v>IVA</v>
      </c>
      <c r="CA367" s="447" t="str">
        <f t="shared" ref="CA367" si="1815">BZ367</f>
        <v>IVA</v>
      </c>
      <c r="CB367" s="447" t="str">
        <f t="shared" ref="CB367" si="1816">CA367</f>
        <v>IVA</v>
      </c>
      <c r="CC367" s="447" t="str">
        <f t="shared" ref="CC367" si="1817">CB367</f>
        <v>IVA</v>
      </c>
      <c r="CD367" s="178"/>
    </row>
    <row r="368" spans="37:119">
      <c r="AK368" s="171" t="s">
        <v>715</v>
      </c>
      <c r="AL368" s="122"/>
      <c r="AM368" s="359"/>
      <c r="AN368" s="300">
        <f>AN295</f>
        <v>2.6651231066002534E-2</v>
      </c>
      <c r="AO368" s="299">
        <f t="shared" ref="AO368:AT368" si="1818">AO295</f>
        <v>3.7659730819599391E-2</v>
      </c>
      <c r="AP368" s="299">
        <f t="shared" si="1818"/>
        <v>4.1433788213758316E-2</v>
      </c>
      <c r="AQ368" s="299">
        <f t="shared" si="1818"/>
        <v>4.1022225148983571E-2</v>
      </c>
      <c r="AR368" s="299">
        <f t="shared" si="1818"/>
        <v>3.2974624821844323E-2</v>
      </c>
      <c r="AS368" s="300">
        <f t="shared" si="1818"/>
        <v>1.741105519772157E-2</v>
      </c>
      <c r="AT368" s="300">
        <f t="shared" si="1818"/>
        <v>1.0559160160651171E-2</v>
      </c>
      <c r="AU368" s="300">
        <f>AU359</f>
        <v>1.0162187059377326E-2</v>
      </c>
      <c r="AV368" s="300">
        <f t="shared" ref="AV368:BL368" si="1819">AV359</f>
        <v>1.7668932912550117E-2</v>
      </c>
      <c r="AW368" s="300">
        <f t="shared" si="1819"/>
        <v>2.5444356029305171E-2</v>
      </c>
      <c r="AX368" s="300">
        <f t="shared" si="1819"/>
        <v>2.4641313377188334E-2</v>
      </c>
      <c r="AY368" s="300">
        <f t="shared" si="1819"/>
        <v>2.1741447391596669E-2</v>
      </c>
      <c r="AZ368" s="300">
        <f t="shared" si="1819"/>
        <v>2.5437233887533495E-2</v>
      </c>
      <c r="BA368" s="300">
        <f t="shared" si="1819"/>
        <v>1.3861492515345297E-2</v>
      </c>
      <c r="BB368" s="300">
        <f t="shared" si="1819"/>
        <v>1.3694652802078267E-2</v>
      </c>
      <c r="BC368" s="301">
        <f t="shared" si="1819"/>
        <v>1.2383656557784395E-2</v>
      </c>
      <c r="BD368" s="301">
        <f t="shared" si="1819"/>
        <v>1.3646416148230811E-2</v>
      </c>
      <c r="BE368" s="301">
        <f t="shared" si="1819"/>
        <v>1.451037729467175E-2</v>
      </c>
      <c r="BF368" s="301">
        <f t="shared" si="1819"/>
        <v>1.6186984318659059E-2</v>
      </c>
      <c r="BG368" s="301">
        <f t="shared" si="1819"/>
        <v>2.056297127094453E-2</v>
      </c>
      <c r="BH368" s="301">
        <f t="shared" si="1819"/>
        <v>2.2436713595748392E-2</v>
      </c>
      <c r="BI368" s="302">
        <f t="shared" si="1819"/>
        <v>2.1004539684301715E-2</v>
      </c>
      <c r="BJ368" s="301">
        <f t="shared" si="1819"/>
        <v>2.4462787806639907E-2</v>
      </c>
      <c r="BK368" s="301">
        <f t="shared" si="1819"/>
        <v>5.0900385505608714E-2</v>
      </c>
      <c r="BL368" s="301">
        <f t="shared" si="1819"/>
        <v>6.2614622044458779E-2</v>
      </c>
      <c r="BM368" s="303">
        <f t="shared" ref="BM368:CC368" si="1820">BM359</f>
        <v>6.2614622044458779E-2</v>
      </c>
      <c r="BN368" s="303">
        <f t="shared" si="1820"/>
        <v>6.2614622044458779E-2</v>
      </c>
      <c r="BO368" s="303">
        <f t="shared" si="1820"/>
        <v>6.2614622044458779E-2</v>
      </c>
      <c r="BP368" s="303">
        <f t="shared" si="1820"/>
        <v>6.2614622044458779E-2</v>
      </c>
      <c r="BQ368" s="303">
        <f t="shared" si="1820"/>
        <v>6.2614622044458779E-2</v>
      </c>
      <c r="BR368" s="303">
        <f t="shared" si="1820"/>
        <v>6.2614622044458779E-2</v>
      </c>
      <c r="BS368" s="303">
        <f t="shared" si="1820"/>
        <v>6.2614622044458779E-2</v>
      </c>
      <c r="BT368" s="303">
        <f t="shared" si="1820"/>
        <v>6.2614622044458779E-2</v>
      </c>
      <c r="BU368" s="303">
        <f t="shared" si="1820"/>
        <v>6.2614622044458779E-2</v>
      </c>
      <c r="BV368" s="303">
        <f t="shared" si="1820"/>
        <v>6.2614622044458779E-2</v>
      </c>
      <c r="BW368" s="303">
        <f t="shared" si="1820"/>
        <v>6.2614622044458779E-2</v>
      </c>
      <c r="BX368" s="303">
        <f t="shared" si="1820"/>
        <v>6.2614622044458779E-2</v>
      </c>
      <c r="BY368" s="303">
        <f t="shared" si="1820"/>
        <v>6.2614622044458779E-2</v>
      </c>
      <c r="BZ368" s="303">
        <f t="shared" si="1820"/>
        <v>6.2614622044458779E-2</v>
      </c>
      <c r="CA368" s="303">
        <f t="shared" si="1820"/>
        <v>6.2614622044458779E-2</v>
      </c>
      <c r="CB368" s="303">
        <f t="shared" si="1820"/>
        <v>6.2614622044458779E-2</v>
      </c>
      <c r="CC368" s="303">
        <f t="shared" si="1820"/>
        <v>6.2614622044458779E-2</v>
      </c>
      <c r="CD368" s="178"/>
    </row>
    <row r="369" spans="37:82">
      <c r="AK369" s="171" t="s">
        <v>716</v>
      </c>
      <c r="AL369" s="122"/>
      <c r="AM369" s="359"/>
      <c r="AN369" s="309">
        <f t="shared" ref="AN369:AT369" si="1821">AN296</f>
        <v>5.4500009839908214E-2</v>
      </c>
      <c r="AO369" s="308">
        <f t="shared" si="1821"/>
        <v>4.7799991598603153E-2</v>
      </c>
      <c r="AP369" s="308">
        <f t="shared" si="1821"/>
        <v>4.6599997461220122E-2</v>
      </c>
      <c r="AQ369" s="308">
        <f t="shared" si="1821"/>
        <v>4.5000007490993976E-2</v>
      </c>
      <c r="AR369" s="308">
        <f t="shared" si="1821"/>
        <v>3.9300011835601056E-2</v>
      </c>
      <c r="AS369" s="309">
        <f t="shared" si="1821"/>
        <v>3.6156695917221038E-2</v>
      </c>
      <c r="AT369" s="309">
        <f t="shared" si="1821"/>
        <v>3.8235620751875921E-2</v>
      </c>
      <c r="AU369" s="309">
        <f>AU360</f>
        <v>4.410003903757409E-2</v>
      </c>
      <c r="AV369" s="309">
        <f t="shared" ref="AV369:BL369" si="1822">AV360</f>
        <v>4.2200028760331243E-2</v>
      </c>
      <c r="AW369" s="309">
        <f t="shared" si="1822"/>
        <v>3.8900033450578686E-2</v>
      </c>
      <c r="AX369" s="309">
        <f t="shared" si="1822"/>
        <v>3.1000007537453245E-2</v>
      </c>
      <c r="AY369" s="309">
        <f t="shared" si="1822"/>
        <v>2.7100009653499013E-2</v>
      </c>
      <c r="AZ369" s="309">
        <f t="shared" si="1822"/>
        <v>2.2300050192195053E-2</v>
      </c>
      <c r="BA369" s="309">
        <f t="shared" si="1822"/>
        <v>2.5299957325744638E-2</v>
      </c>
      <c r="BB369" s="309">
        <f t="shared" si="1822"/>
        <v>1.5399960174683036E-2</v>
      </c>
      <c r="BC369" s="310">
        <f t="shared" si="1822"/>
        <v>1.1100034333807018E-2</v>
      </c>
      <c r="BD369" s="310">
        <f t="shared" si="1822"/>
        <v>7.1000003200292205E-3</v>
      </c>
      <c r="BE369" s="310">
        <f t="shared" si="1822"/>
        <v>9.1000155016305317E-3</v>
      </c>
      <c r="BF369" s="310">
        <f t="shared" si="1822"/>
        <v>8.6000335029261521E-3</v>
      </c>
      <c r="BG369" s="310">
        <f t="shared" si="1822"/>
        <v>1.0400554570129117E-3</v>
      </c>
      <c r="BH369" s="310">
        <f t="shared" si="1822"/>
        <v>-2.1600186074329786E-3</v>
      </c>
      <c r="BI369" s="311">
        <f t="shared" si="1822"/>
        <v>8.7995469739587939E-4</v>
      </c>
      <c r="BJ369" s="310">
        <f t="shared" si="1822"/>
        <v>2.3329968858514682E-2</v>
      </c>
      <c r="BK369" s="310">
        <f t="shared" si="1822"/>
        <v>3.0590005328907655E-2</v>
      </c>
      <c r="BL369" s="310">
        <f t="shared" si="1822"/>
        <v>2.6869942060977925E-2</v>
      </c>
      <c r="BM369" s="312">
        <f t="shared" ref="BM369:CC369" si="1823">BM360</f>
        <v>2.6869942060977925E-2</v>
      </c>
      <c r="BN369" s="312">
        <f t="shared" si="1823"/>
        <v>2.6869942060977925E-2</v>
      </c>
      <c r="BO369" s="312">
        <f t="shared" si="1823"/>
        <v>2.6869942060977925E-2</v>
      </c>
      <c r="BP369" s="312">
        <f t="shared" si="1823"/>
        <v>2.6869942060977925E-2</v>
      </c>
      <c r="BQ369" s="312">
        <f t="shared" si="1823"/>
        <v>2.6869942060977925E-2</v>
      </c>
      <c r="BR369" s="312">
        <f t="shared" si="1823"/>
        <v>2.6869942060977925E-2</v>
      </c>
      <c r="BS369" s="312">
        <f t="shared" si="1823"/>
        <v>2.6869942060977925E-2</v>
      </c>
      <c r="BT369" s="312">
        <f t="shared" si="1823"/>
        <v>2.6869942060977925E-2</v>
      </c>
      <c r="BU369" s="312">
        <f t="shared" si="1823"/>
        <v>2.6869942060977925E-2</v>
      </c>
      <c r="BV369" s="312">
        <f t="shared" si="1823"/>
        <v>2.6869942060977925E-2</v>
      </c>
      <c r="BW369" s="312">
        <f t="shared" si="1823"/>
        <v>2.6869942060977925E-2</v>
      </c>
      <c r="BX369" s="312">
        <f t="shared" si="1823"/>
        <v>2.6869942060977925E-2</v>
      </c>
      <c r="BY369" s="312">
        <f t="shared" si="1823"/>
        <v>2.6869942060977925E-2</v>
      </c>
      <c r="BZ369" s="312">
        <f t="shared" si="1823"/>
        <v>2.6869942060977925E-2</v>
      </c>
      <c r="CA369" s="312">
        <f t="shared" si="1823"/>
        <v>2.6869942060977925E-2</v>
      </c>
      <c r="CB369" s="312">
        <f t="shared" si="1823"/>
        <v>2.6869942060977925E-2</v>
      </c>
      <c r="CC369" s="312">
        <f t="shared" si="1823"/>
        <v>2.6869942060977925E-2</v>
      </c>
      <c r="CD369" s="178"/>
    </row>
    <row r="370" spans="37:82">
      <c r="AK370" s="171" t="s">
        <v>717</v>
      </c>
      <c r="AL370" s="122"/>
      <c r="AM370" s="360"/>
      <c r="AN370" s="309">
        <f t="shared" ref="AN370:AT370" si="1824">AN297</f>
        <v>0.214</v>
      </c>
      <c r="AO370" s="308">
        <f t="shared" si="1824"/>
        <v>0.214</v>
      </c>
      <c r="AP370" s="308">
        <f t="shared" si="1824"/>
        <v>0.214</v>
      </c>
      <c r="AQ370" s="308">
        <f t="shared" si="1824"/>
        <v>0.214</v>
      </c>
      <c r="AR370" s="308">
        <f t="shared" si="1824"/>
        <v>0.214</v>
      </c>
      <c r="AS370" s="309">
        <f t="shared" si="1824"/>
        <v>0.214</v>
      </c>
      <c r="AT370" s="309">
        <f t="shared" si="1824"/>
        <v>0.09</v>
      </c>
      <c r="AU370" s="309">
        <f t="shared" ref="AU370:BL370" si="1825">AT370</f>
        <v>0.09</v>
      </c>
      <c r="AV370" s="309">
        <f t="shared" si="1825"/>
        <v>0.09</v>
      </c>
      <c r="AW370" s="309">
        <f t="shared" si="1825"/>
        <v>0.09</v>
      </c>
      <c r="AX370" s="309">
        <f t="shared" si="1825"/>
        <v>0.09</v>
      </c>
      <c r="AY370" s="309">
        <f t="shared" si="1825"/>
        <v>0.09</v>
      </c>
      <c r="AZ370" s="309">
        <f t="shared" si="1825"/>
        <v>0.09</v>
      </c>
      <c r="BA370" s="309">
        <f t="shared" si="1825"/>
        <v>0.09</v>
      </c>
      <c r="BB370" s="309">
        <f t="shared" si="1825"/>
        <v>0.09</v>
      </c>
      <c r="BC370" s="310">
        <f t="shared" si="1825"/>
        <v>0.09</v>
      </c>
      <c r="BD370" s="310">
        <f t="shared" si="1825"/>
        <v>0.09</v>
      </c>
      <c r="BE370" s="310">
        <f t="shared" si="1825"/>
        <v>0.09</v>
      </c>
      <c r="BF370" s="310">
        <f t="shared" si="1825"/>
        <v>0.09</v>
      </c>
      <c r="BG370" s="310">
        <f t="shared" si="1825"/>
        <v>0.09</v>
      </c>
      <c r="BH370" s="310">
        <f t="shared" si="1825"/>
        <v>0.09</v>
      </c>
      <c r="BI370" s="311">
        <f t="shared" si="1825"/>
        <v>0.09</v>
      </c>
      <c r="BJ370" s="310">
        <f t="shared" si="1825"/>
        <v>0.09</v>
      </c>
      <c r="BK370" s="310">
        <f t="shared" si="1825"/>
        <v>0.09</v>
      </c>
      <c r="BL370" s="310">
        <f t="shared" si="1825"/>
        <v>0.09</v>
      </c>
      <c r="BM370" s="312">
        <f t="shared" ref="BM370" si="1826">BL370</f>
        <v>0.09</v>
      </c>
      <c r="BN370" s="312">
        <f t="shared" ref="BN370" si="1827">BM370</f>
        <v>0.09</v>
      </c>
      <c r="BO370" s="312">
        <f t="shared" ref="BO370" si="1828">BN370</f>
        <v>0.09</v>
      </c>
      <c r="BP370" s="312">
        <f t="shared" ref="BP370" si="1829">BO370</f>
        <v>0.09</v>
      </c>
      <c r="BQ370" s="312">
        <f t="shared" ref="BQ370" si="1830">BP370</f>
        <v>0.09</v>
      </c>
      <c r="BR370" s="312">
        <f t="shared" ref="BR370" si="1831">BQ370</f>
        <v>0.09</v>
      </c>
      <c r="BS370" s="312">
        <f t="shared" ref="BS370" si="1832">BR370</f>
        <v>0.09</v>
      </c>
      <c r="BT370" s="312">
        <f t="shared" ref="BT370" si="1833">BS370</f>
        <v>0.09</v>
      </c>
      <c r="BU370" s="312">
        <f t="shared" ref="BU370" si="1834">BT370</f>
        <v>0.09</v>
      </c>
      <c r="BV370" s="312">
        <f t="shared" ref="BV370" si="1835">BU370</f>
        <v>0.09</v>
      </c>
      <c r="BW370" s="312">
        <f t="shared" ref="BW370" si="1836">BV370</f>
        <v>0.09</v>
      </c>
      <c r="BX370" s="312">
        <f t="shared" ref="BX370" si="1837">BW370</f>
        <v>0.09</v>
      </c>
      <c r="BY370" s="312">
        <f t="shared" ref="BY370" si="1838">BX370</f>
        <v>0.09</v>
      </c>
      <c r="BZ370" s="312">
        <f t="shared" ref="BZ370" si="1839">BY370</f>
        <v>0.09</v>
      </c>
      <c r="CA370" s="312">
        <f t="shared" ref="CA370" si="1840">BZ370</f>
        <v>0.09</v>
      </c>
      <c r="CB370" s="312">
        <f t="shared" ref="CB370" si="1841">CA370</f>
        <v>0.09</v>
      </c>
      <c r="CC370" s="312">
        <f t="shared" ref="CC370" si="1842">CB370</f>
        <v>0.09</v>
      </c>
      <c r="CD370" s="178"/>
    </row>
    <row r="371" spans="37:82" ht="15.6">
      <c r="AK371" s="171" t="s">
        <v>718</v>
      </c>
      <c r="AL371" s="122"/>
      <c r="AM371" s="360"/>
      <c r="AN371" s="309">
        <f t="shared" ref="AN371:AT371" si="1843">AN298</f>
        <v>1.4E-2</v>
      </c>
      <c r="AO371" s="308">
        <f t="shared" si="1843"/>
        <v>1.4E-2</v>
      </c>
      <c r="AP371" s="308">
        <f t="shared" si="1843"/>
        <v>1.4E-2</v>
      </c>
      <c r="AQ371" s="308">
        <f t="shared" si="1843"/>
        <v>1.4E-2</v>
      </c>
      <c r="AR371" s="308">
        <f t="shared" si="1843"/>
        <v>1.4E-2</v>
      </c>
      <c r="AS371" s="309">
        <f t="shared" si="1843"/>
        <v>1.4E-2</v>
      </c>
      <c r="AT371" s="309">
        <f t="shared" si="1843"/>
        <v>1.4E-2</v>
      </c>
      <c r="AU371" s="309">
        <f>AU362</f>
        <v>1.4E-2</v>
      </c>
      <c r="AV371" s="309">
        <f t="shared" ref="AV371:BL371" si="1844">AV362</f>
        <v>1.4E-2</v>
      </c>
      <c r="AW371" s="309">
        <f t="shared" si="1844"/>
        <v>1.4E-2</v>
      </c>
      <c r="AX371" s="309">
        <f t="shared" si="1844"/>
        <v>1.4E-2</v>
      </c>
      <c r="AY371" s="309">
        <f t="shared" si="1844"/>
        <v>1.4E-2</v>
      </c>
      <c r="AZ371" s="309">
        <f t="shared" si="1844"/>
        <v>1.4E-2</v>
      </c>
      <c r="BA371" s="309">
        <f t="shared" si="1844"/>
        <v>1.4E-2</v>
      </c>
      <c r="BB371" s="309">
        <f t="shared" si="1844"/>
        <v>1.4E-2</v>
      </c>
      <c r="BC371" s="310">
        <f t="shared" si="1844"/>
        <v>1.4E-2</v>
      </c>
      <c r="BD371" s="310">
        <f t="shared" si="1844"/>
        <v>1.4E-2</v>
      </c>
      <c r="BE371" s="310">
        <f t="shared" si="1844"/>
        <v>1.4E-2</v>
      </c>
      <c r="BF371" s="310">
        <f t="shared" si="1844"/>
        <v>1.4E-2</v>
      </c>
      <c r="BG371" s="310">
        <f t="shared" si="1844"/>
        <v>1.4E-2</v>
      </c>
      <c r="BH371" s="310">
        <f t="shared" si="1844"/>
        <v>1.4E-2</v>
      </c>
      <c r="BI371" s="311">
        <f t="shared" si="1844"/>
        <v>1.4E-2</v>
      </c>
      <c r="BJ371" s="310">
        <f t="shared" si="1844"/>
        <v>1.4E-2</v>
      </c>
      <c r="BK371" s="310">
        <f t="shared" si="1844"/>
        <v>1.4E-2</v>
      </c>
      <c r="BL371" s="310">
        <f t="shared" si="1844"/>
        <v>1.4E-2</v>
      </c>
      <c r="BM371" s="312">
        <f t="shared" ref="BM371:CC371" si="1845">BM362</f>
        <v>1.4E-2</v>
      </c>
      <c r="BN371" s="312">
        <f t="shared" si="1845"/>
        <v>1.4E-2</v>
      </c>
      <c r="BO371" s="312">
        <f t="shared" si="1845"/>
        <v>1.4E-2</v>
      </c>
      <c r="BP371" s="312">
        <f t="shared" si="1845"/>
        <v>1.4E-2</v>
      </c>
      <c r="BQ371" s="312">
        <f t="shared" si="1845"/>
        <v>1.4E-2</v>
      </c>
      <c r="BR371" s="312">
        <f t="shared" si="1845"/>
        <v>1.4E-2</v>
      </c>
      <c r="BS371" s="312">
        <f t="shared" si="1845"/>
        <v>1.4E-2</v>
      </c>
      <c r="BT371" s="312">
        <f t="shared" si="1845"/>
        <v>1.4E-2</v>
      </c>
      <c r="BU371" s="312">
        <f t="shared" si="1845"/>
        <v>1.4E-2</v>
      </c>
      <c r="BV371" s="312">
        <f t="shared" si="1845"/>
        <v>1.4E-2</v>
      </c>
      <c r="BW371" s="312">
        <f t="shared" si="1845"/>
        <v>1.4E-2</v>
      </c>
      <c r="BX371" s="312">
        <f t="shared" si="1845"/>
        <v>1.4E-2</v>
      </c>
      <c r="BY371" s="312">
        <f t="shared" si="1845"/>
        <v>1.4E-2</v>
      </c>
      <c r="BZ371" s="312">
        <f t="shared" si="1845"/>
        <v>1.4E-2</v>
      </c>
      <c r="CA371" s="312">
        <f t="shared" si="1845"/>
        <v>1.4E-2</v>
      </c>
      <c r="CB371" s="312">
        <f t="shared" si="1845"/>
        <v>1.4E-2</v>
      </c>
      <c r="CC371" s="312">
        <f t="shared" si="1845"/>
        <v>1.4E-2</v>
      </c>
      <c r="CD371" s="178"/>
    </row>
    <row r="372" spans="37:82">
      <c r="AK372" s="171" t="s">
        <v>719</v>
      </c>
      <c r="AL372" s="122"/>
      <c r="AM372" s="361"/>
      <c r="AN372" s="338">
        <f t="shared" ref="AN372:AS372" si="1846">AN299</f>
        <v>0.21</v>
      </c>
      <c r="AO372" s="308">
        <f t="shared" si="1846"/>
        <v>0.21</v>
      </c>
      <c r="AP372" s="308">
        <f t="shared" si="1846"/>
        <v>0.21</v>
      </c>
      <c r="AQ372" s="308">
        <f t="shared" si="1846"/>
        <v>0.21</v>
      </c>
      <c r="AR372" s="308">
        <f t="shared" si="1846"/>
        <v>0.21</v>
      </c>
      <c r="AS372" s="309">
        <f t="shared" si="1846"/>
        <v>0.21</v>
      </c>
      <c r="AT372" s="458">
        <f>IF(AND(AA17&gt;39082,AA17&lt;39142)=TRUE,21%,25%)</f>
        <v>0.25</v>
      </c>
      <c r="AU372" s="309">
        <v>0.26</v>
      </c>
      <c r="AV372" s="428">
        <f t="shared" ref="AV372:BL372" si="1847">AU372</f>
        <v>0.26</v>
      </c>
      <c r="AW372" s="428">
        <f t="shared" si="1847"/>
        <v>0.26</v>
      </c>
      <c r="AX372" s="428">
        <f t="shared" si="1847"/>
        <v>0.26</v>
      </c>
      <c r="AY372" s="428">
        <f t="shared" si="1847"/>
        <v>0.26</v>
      </c>
      <c r="AZ372" s="428">
        <f t="shared" si="1847"/>
        <v>0.26</v>
      </c>
      <c r="BA372" s="428">
        <f t="shared" si="1847"/>
        <v>0.26</v>
      </c>
      <c r="BB372" s="428">
        <f t="shared" si="1847"/>
        <v>0.26</v>
      </c>
      <c r="BC372" s="428">
        <f t="shared" si="1847"/>
        <v>0.26</v>
      </c>
      <c r="BD372" s="428">
        <f t="shared" si="1847"/>
        <v>0.26</v>
      </c>
      <c r="BE372" s="428">
        <f t="shared" si="1847"/>
        <v>0.26</v>
      </c>
      <c r="BF372" s="428">
        <f t="shared" si="1847"/>
        <v>0.26</v>
      </c>
      <c r="BG372" s="428">
        <f t="shared" si="1847"/>
        <v>0.26</v>
      </c>
      <c r="BH372" s="428">
        <f t="shared" si="1847"/>
        <v>0.26</v>
      </c>
      <c r="BI372" s="459">
        <f t="shared" si="1847"/>
        <v>0.26</v>
      </c>
      <c r="BJ372" s="428">
        <f t="shared" si="1847"/>
        <v>0.26</v>
      </c>
      <c r="BK372" s="428">
        <f t="shared" si="1847"/>
        <v>0.26</v>
      </c>
      <c r="BL372" s="428">
        <f t="shared" si="1847"/>
        <v>0.26</v>
      </c>
      <c r="BM372" s="460">
        <f t="shared" ref="BM372" si="1848">BL372</f>
        <v>0.26</v>
      </c>
      <c r="BN372" s="460">
        <f t="shared" ref="BN372" si="1849">BM372</f>
        <v>0.26</v>
      </c>
      <c r="BO372" s="460">
        <f t="shared" ref="BO372" si="1850">BN372</f>
        <v>0.26</v>
      </c>
      <c r="BP372" s="460">
        <f t="shared" ref="BP372" si="1851">BO372</f>
        <v>0.26</v>
      </c>
      <c r="BQ372" s="460">
        <f t="shared" ref="BQ372" si="1852">BP372</f>
        <v>0.26</v>
      </c>
      <c r="BR372" s="460">
        <f t="shared" ref="BR372" si="1853">BQ372</f>
        <v>0.26</v>
      </c>
      <c r="BS372" s="460">
        <f t="shared" ref="BS372" si="1854">BR372</f>
        <v>0.26</v>
      </c>
      <c r="BT372" s="460">
        <f t="shared" ref="BT372" si="1855">BS372</f>
        <v>0.26</v>
      </c>
      <c r="BU372" s="460">
        <f t="shared" ref="BU372" si="1856">BT372</f>
        <v>0.26</v>
      </c>
      <c r="BV372" s="460">
        <f t="shared" ref="BV372" si="1857">BU372</f>
        <v>0.26</v>
      </c>
      <c r="BW372" s="460">
        <f t="shared" ref="BW372" si="1858">BV372</f>
        <v>0.26</v>
      </c>
      <c r="BX372" s="460">
        <f t="shared" ref="BX372" si="1859">BW372</f>
        <v>0.26</v>
      </c>
      <c r="BY372" s="460">
        <f t="shared" ref="BY372" si="1860">BX372</f>
        <v>0.26</v>
      </c>
      <c r="BZ372" s="460">
        <f t="shared" ref="BZ372" si="1861">BY372</f>
        <v>0.26</v>
      </c>
      <c r="CA372" s="460">
        <f t="shared" ref="CA372" si="1862">BZ372</f>
        <v>0.26</v>
      </c>
      <c r="CB372" s="460">
        <f t="shared" ref="CB372" si="1863">CA372</f>
        <v>0.26</v>
      </c>
      <c r="CC372" s="460">
        <f t="shared" ref="CC372" si="1864">CB372</f>
        <v>0.26</v>
      </c>
      <c r="CD372" s="178"/>
    </row>
    <row r="373" spans="37:82">
      <c r="AK373" s="171" t="s">
        <v>720</v>
      </c>
      <c r="AL373" s="122"/>
      <c r="AM373" s="361"/>
      <c r="AN373" s="319">
        <f t="shared" ref="AN373:AT373" si="1865">AN300</f>
        <v>0.02</v>
      </c>
      <c r="AO373" s="318">
        <f t="shared" si="1865"/>
        <v>0.02</v>
      </c>
      <c r="AP373" s="318">
        <f t="shared" si="1865"/>
        <v>0.02</v>
      </c>
      <c r="AQ373" s="318">
        <f t="shared" si="1865"/>
        <v>0.02</v>
      </c>
      <c r="AR373" s="318">
        <f t="shared" si="1865"/>
        <v>0.02</v>
      </c>
      <c r="AS373" s="319">
        <f t="shared" si="1865"/>
        <v>0.02</v>
      </c>
      <c r="AT373" s="319">
        <f t="shared" si="1865"/>
        <v>0.02</v>
      </c>
      <c r="AU373" s="319">
        <f>AU364</f>
        <v>0.02</v>
      </c>
      <c r="AV373" s="319">
        <f t="shared" ref="AV373:BL373" si="1866">AV364</f>
        <v>0.02</v>
      </c>
      <c r="AW373" s="319">
        <f t="shared" si="1866"/>
        <v>0.02</v>
      </c>
      <c r="AX373" s="319">
        <f t="shared" si="1866"/>
        <v>0.02</v>
      </c>
      <c r="AY373" s="319">
        <f t="shared" si="1866"/>
        <v>0.02</v>
      </c>
      <c r="AZ373" s="319">
        <f t="shared" si="1866"/>
        <v>0.02</v>
      </c>
      <c r="BA373" s="319">
        <f t="shared" si="1866"/>
        <v>0.02</v>
      </c>
      <c r="BB373" s="319">
        <f t="shared" si="1866"/>
        <v>0.02</v>
      </c>
      <c r="BC373" s="320">
        <f t="shared" si="1866"/>
        <v>0.02</v>
      </c>
      <c r="BD373" s="320">
        <f t="shared" si="1866"/>
        <v>0.02</v>
      </c>
      <c r="BE373" s="320">
        <f t="shared" si="1866"/>
        <v>0.02</v>
      </c>
      <c r="BF373" s="320">
        <f t="shared" si="1866"/>
        <v>0.02</v>
      </c>
      <c r="BG373" s="320">
        <f t="shared" si="1866"/>
        <v>0.02</v>
      </c>
      <c r="BH373" s="320">
        <f t="shared" si="1866"/>
        <v>0.02</v>
      </c>
      <c r="BI373" s="321">
        <f t="shared" si="1866"/>
        <v>0.02</v>
      </c>
      <c r="BJ373" s="320">
        <f t="shared" si="1866"/>
        <v>0.02</v>
      </c>
      <c r="BK373" s="320">
        <f t="shared" si="1866"/>
        <v>0.02</v>
      </c>
      <c r="BL373" s="320">
        <f t="shared" si="1866"/>
        <v>0.02</v>
      </c>
      <c r="BM373" s="322">
        <f t="shared" ref="BM373:CC373" si="1867">BM364</f>
        <v>0.02</v>
      </c>
      <c r="BN373" s="322">
        <f t="shared" si="1867"/>
        <v>0.02</v>
      </c>
      <c r="BO373" s="322">
        <f t="shared" si="1867"/>
        <v>0.02</v>
      </c>
      <c r="BP373" s="322">
        <f t="shared" si="1867"/>
        <v>0.02</v>
      </c>
      <c r="BQ373" s="322">
        <f t="shared" si="1867"/>
        <v>0.02</v>
      </c>
      <c r="BR373" s="322">
        <f t="shared" si="1867"/>
        <v>0.02</v>
      </c>
      <c r="BS373" s="322">
        <f t="shared" si="1867"/>
        <v>0.02</v>
      </c>
      <c r="BT373" s="322">
        <f t="shared" si="1867"/>
        <v>0.02</v>
      </c>
      <c r="BU373" s="322">
        <f t="shared" si="1867"/>
        <v>0.02</v>
      </c>
      <c r="BV373" s="322">
        <f t="shared" si="1867"/>
        <v>0.02</v>
      </c>
      <c r="BW373" s="322">
        <f t="shared" si="1867"/>
        <v>0.02</v>
      </c>
      <c r="BX373" s="322">
        <f t="shared" si="1867"/>
        <v>0.02</v>
      </c>
      <c r="BY373" s="322">
        <f t="shared" si="1867"/>
        <v>0.02</v>
      </c>
      <c r="BZ373" s="322">
        <f t="shared" si="1867"/>
        <v>0.02</v>
      </c>
      <c r="CA373" s="322">
        <f t="shared" si="1867"/>
        <v>0.02</v>
      </c>
      <c r="CB373" s="322">
        <f t="shared" si="1867"/>
        <v>0.02</v>
      </c>
      <c r="CC373" s="322">
        <f t="shared" si="1867"/>
        <v>0.02</v>
      </c>
      <c r="CD373" s="178"/>
    </row>
    <row r="374" spans="37:82">
      <c r="AK374" s="363"/>
      <c r="AL374" s="40"/>
      <c r="AM374" s="122"/>
      <c r="AN374" s="122"/>
      <c r="AO374" s="293"/>
      <c r="AP374" s="148"/>
      <c r="AQ374" s="148"/>
      <c r="AR374" s="148"/>
      <c r="BC374" s="121"/>
      <c r="BD374" s="121"/>
      <c r="BG374" s="121"/>
      <c r="BH374" s="121"/>
      <c r="BI374" s="294"/>
      <c r="BJ374" s="121"/>
      <c r="BK374" s="121"/>
      <c r="BL374" s="121"/>
      <c r="BM374" s="295"/>
      <c r="BN374" s="295"/>
      <c r="BO374" s="295"/>
      <c r="BP374" s="295"/>
      <c r="BQ374" s="295"/>
      <c r="BR374" s="295"/>
      <c r="BS374" s="295"/>
      <c r="BT374" s="295"/>
      <c r="BU374" s="295"/>
      <c r="BV374" s="295"/>
      <c r="BW374" s="295"/>
      <c r="BX374" s="295"/>
      <c r="BY374" s="295"/>
      <c r="BZ374" s="295"/>
      <c r="CA374" s="295"/>
      <c r="CB374" s="295"/>
      <c r="CC374" s="295"/>
      <c r="CD374" s="364"/>
    </row>
    <row r="375" spans="37:82" ht="13.8" thickBot="1">
      <c r="AK375" s="171"/>
      <c r="AL375" s="122"/>
      <c r="AM375" s="122"/>
      <c r="AN375" s="376"/>
      <c r="AO375" s="293"/>
      <c r="AP375" s="377"/>
      <c r="AQ375" s="377"/>
      <c r="AR375" s="424"/>
      <c r="AS375" s="361"/>
      <c r="AT375" s="361"/>
      <c r="AU375" s="361"/>
      <c r="AV375" s="361"/>
      <c r="AW375" s="361"/>
      <c r="AX375" s="361"/>
      <c r="AY375" s="462"/>
      <c r="AZ375" s="349"/>
      <c r="BC375" s="121"/>
      <c r="BD375" s="121"/>
      <c r="BG375" s="121"/>
      <c r="BH375" s="121"/>
      <c r="BI375" s="294"/>
      <c r="BJ375" s="121"/>
      <c r="BK375" s="121"/>
      <c r="BL375" s="121"/>
      <c r="BM375" s="295"/>
      <c r="BN375" s="295"/>
      <c r="BO375" s="295"/>
      <c r="BP375" s="295"/>
      <c r="BQ375" s="295"/>
      <c r="BR375" s="295"/>
      <c r="BS375" s="295"/>
      <c r="BT375" s="295"/>
      <c r="BU375" s="295"/>
      <c r="BV375" s="295"/>
      <c r="BW375" s="295"/>
      <c r="BX375" s="295"/>
      <c r="BY375" s="295"/>
      <c r="BZ375" s="295"/>
      <c r="CA375" s="295"/>
      <c r="CB375" s="295"/>
      <c r="CC375" s="295"/>
    </row>
    <row r="376" spans="37:82">
      <c r="AK376" s="358" t="s">
        <v>976</v>
      </c>
      <c r="AL376" s="125"/>
      <c r="AM376" s="125"/>
      <c r="AN376" s="125">
        <v>2001</v>
      </c>
      <c r="AO376" s="286">
        <f t="shared" ref="AO376:BL376" si="1868">AN376+1</f>
        <v>2002</v>
      </c>
      <c r="AP376" s="287">
        <f t="shared" si="1868"/>
        <v>2003</v>
      </c>
      <c r="AQ376" s="287">
        <f t="shared" si="1868"/>
        <v>2004</v>
      </c>
      <c r="AR376" s="287">
        <f t="shared" si="1868"/>
        <v>2005</v>
      </c>
      <c r="AS376" s="285">
        <f t="shared" si="1868"/>
        <v>2006</v>
      </c>
      <c r="AT376" s="285">
        <f t="shared" si="1868"/>
        <v>2007</v>
      </c>
      <c r="AU376" s="285">
        <f t="shared" si="1868"/>
        <v>2008</v>
      </c>
      <c r="AV376" s="285">
        <f t="shared" si="1868"/>
        <v>2009</v>
      </c>
      <c r="AW376" s="285">
        <f t="shared" si="1868"/>
        <v>2010</v>
      </c>
      <c r="AX376" s="285">
        <f t="shared" si="1868"/>
        <v>2011</v>
      </c>
      <c r="AY376" s="285">
        <f t="shared" si="1868"/>
        <v>2012</v>
      </c>
      <c r="AZ376" s="285">
        <f t="shared" si="1868"/>
        <v>2013</v>
      </c>
      <c r="BA376" s="285">
        <f t="shared" si="1868"/>
        <v>2014</v>
      </c>
      <c r="BB376" s="285">
        <f t="shared" si="1868"/>
        <v>2015</v>
      </c>
      <c r="BC376" s="288">
        <f t="shared" si="1868"/>
        <v>2016</v>
      </c>
      <c r="BD376" s="288">
        <f t="shared" si="1868"/>
        <v>2017</v>
      </c>
      <c r="BE376" s="288">
        <f t="shared" si="1868"/>
        <v>2018</v>
      </c>
      <c r="BF376" s="288">
        <f t="shared" si="1868"/>
        <v>2019</v>
      </c>
      <c r="BG376" s="288">
        <f t="shared" si="1868"/>
        <v>2020</v>
      </c>
      <c r="BH376" s="288">
        <f t="shared" si="1868"/>
        <v>2021</v>
      </c>
      <c r="BI376" s="289">
        <f t="shared" si="1868"/>
        <v>2022</v>
      </c>
      <c r="BJ376" s="288">
        <f t="shared" si="1868"/>
        <v>2023</v>
      </c>
      <c r="BK376" s="288">
        <f t="shared" si="1868"/>
        <v>2024</v>
      </c>
      <c r="BL376" s="288">
        <f t="shared" si="1868"/>
        <v>2025</v>
      </c>
      <c r="BM376" s="290">
        <f t="shared" ref="BM376" si="1869">BL376+1</f>
        <v>2026</v>
      </c>
      <c r="BN376" s="290">
        <f t="shared" ref="BN376" si="1870">BM376+1</f>
        <v>2027</v>
      </c>
      <c r="BO376" s="290">
        <f t="shared" ref="BO376" si="1871">BN376+1</f>
        <v>2028</v>
      </c>
      <c r="BP376" s="290">
        <f t="shared" ref="BP376" si="1872">BO376+1</f>
        <v>2029</v>
      </c>
      <c r="BQ376" s="290">
        <f t="shared" ref="BQ376" si="1873">BP376+1</f>
        <v>2030</v>
      </c>
      <c r="BR376" s="290">
        <f t="shared" ref="BR376" si="1874">BQ376+1</f>
        <v>2031</v>
      </c>
      <c r="BS376" s="290">
        <f t="shared" ref="BS376" si="1875">BR376+1</f>
        <v>2032</v>
      </c>
      <c r="BT376" s="290">
        <f t="shared" ref="BT376" si="1876">BS376+1</f>
        <v>2033</v>
      </c>
      <c r="BU376" s="290">
        <f t="shared" ref="BU376" si="1877">BT376+1</f>
        <v>2034</v>
      </c>
      <c r="BV376" s="290">
        <f t="shared" ref="BV376" si="1878">BU376+1</f>
        <v>2035</v>
      </c>
      <c r="BW376" s="290">
        <f t="shared" ref="BW376" si="1879">BV376+1</f>
        <v>2036</v>
      </c>
      <c r="BX376" s="290">
        <f t="shared" ref="BX376" si="1880">BW376+1</f>
        <v>2037</v>
      </c>
      <c r="BY376" s="290">
        <f t="shared" ref="BY376" si="1881">BX376+1</f>
        <v>2038</v>
      </c>
      <c r="BZ376" s="290">
        <f t="shared" ref="BZ376" si="1882">BY376+1</f>
        <v>2039</v>
      </c>
      <c r="CA376" s="290">
        <f t="shared" ref="CA376" si="1883">BZ376+1</f>
        <v>2040</v>
      </c>
      <c r="CB376" s="290">
        <f t="shared" ref="CB376" si="1884">CA376+1</f>
        <v>2041</v>
      </c>
      <c r="CC376" s="290">
        <f t="shared" ref="CC376" si="1885">CB376+1</f>
        <v>2042</v>
      </c>
      <c r="CD376" s="291"/>
    </row>
    <row r="377" spans="37:82">
      <c r="AK377" s="171"/>
      <c r="AL377" s="122"/>
      <c r="AM377" s="122"/>
      <c r="AN377" s="122" t="str">
        <f t="shared" ref="AN377:CC377" si="1886">IF($AA$17=4,$Z$16,IF($AA$17=5,$Z$17,$Z$13))</f>
        <v>WAO</v>
      </c>
      <c r="AO377" s="122" t="str">
        <f t="shared" si="1886"/>
        <v>WAO</v>
      </c>
      <c r="AP377" s="122" t="str">
        <f t="shared" si="1886"/>
        <v>WAO</v>
      </c>
      <c r="AQ377" s="293" t="str">
        <f t="shared" si="1886"/>
        <v>WAO</v>
      </c>
      <c r="AR377" s="293" t="str">
        <f t="shared" si="1886"/>
        <v>WAO</v>
      </c>
      <c r="AS377" s="444" t="str">
        <f t="shared" si="1886"/>
        <v>WAO</v>
      </c>
      <c r="AT377" s="444" t="str">
        <f t="shared" si="1886"/>
        <v>WAO</v>
      </c>
      <c r="AU377" s="444" t="str">
        <f t="shared" si="1886"/>
        <v>WAO</v>
      </c>
      <c r="AV377" s="444" t="str">
        <f t="shared" si="1886"/>
        <v>WAO</v>
      </c>
      <c r="AW377" s="444" t="str">
        <f t="shared" si="1886"/>
        <v>WAO</v>
      </c>
      <c r="AX377" s="444" t="str">
        <f t="shared" si="1886"/>
        <v>WAO</v>
      </c>
      <c r="AY377" s="444" t="str">
        <f t="shared" si="1886"/>
        <v>WAO</v>
      </c>
      <c r="AZ377" s="444" t="str">
        <f t="shared" si="1886"/>
        <v>WAO</v>
      </c>
      <c r="BA377" s="444" t="str">
        <f t="shared" si="1886"/>
        <v>WAO</v>
      </c>
      <c r="BB377" s="444" t="str">
        <f t="shared" si="1886"/>
        <v>WAO</v>
      </c>
      <c r="BC377" s="445" t="str">
        <f t="shared" si="1886"/>
        <v>WAO</v>
      </c>
      <c r="BD377" s="445" t="str">
        <f t="shared" si="1886"/>
        <v>WAO</v>
      </c>
      <c r="BE377" s="445" t="str">
        <f t="shared" si="1886"/>
        <v>WAO</v>
      </c>
      <c r="BF377" s="445" t="str">
        <f t="shared" si="1886"/>
        <v>WAO</v>
      </c>
      <c r="BG377" s="445" t="str">
        <f t="shared" si="1886"/>
        <v>WAO</v>
      </c>
      <c r="BH377" s="445" t="str">
        <f t="shared" si="1886"/>
        <v>WAO</v>
      </c>
      <c r="BI377" s="446" t="str">
        <f t="shared" si="1886"/>
        <v>WAO</v>
      </c>
      <c r="BJ377" s="445" t="str">
        <f t="shared" si="1886"/>
        <v>WAO</v>
      </c>
      <c r="BK377" s="445" t="str">
        <f t="shared" si="1886"/>
        <v>WAO</v>
      </c>
      <c r="BL377" s="445" t="str">
        <f t="shared" si="1886"/>
        <v>WAO</v>
      </c>
      <c r="BM377" s="447" t="str">
        <f t="shared" si="1886"/>
        <v>WAO</v>
      </c>
      <c r="BN377" s="447" t="str">
        <f t="shared" si="1886"/>
        <v>WAO</v>
      </c>
      <c r="BO377" s="447" t="str">
        <f t="shared" si="1886"/>
        <v>WAO</v>
      </c>
      <c r="BP377" s="447" t="str">
        <f t="shared" si="1886"/>
        <v>WAO</v>
      </c>
      <c r="BQ377" s="447" t="str">
        <f t="shared" si="1886"/>
        <v>WAO</v>
      </c>
      <c r="BR377" s="447" t="str">
        <f t="shared" si="1886"/>
        <v>WAO</v>
      </c>
      <c r="BS377" s="447" t="str">
        <f t="shared" si="1886"/>
        <v>WAO</v>
      </c>
      <c r="BT377" s="447" t="str">
        <f t="shared" si="1886"/>
        <v>WAO</v>
      </c>
      <c r="BU377" s="447" t="str">
        <f t="shared" si="1886"/>
        <v>WAO</v>
      </c>
      <c r="BV377" s="447" t="str">
        <f t="shared" si="1886"/>
        <v>WAO</v>
      </c>
      <c r="BW377" s="447" t="str">
        <f t="shared" si="1886"/>
        <v>WAO</v>
      </c>
      <c r="BX377" s="447" t="str">
        <f t="shared" si="1886"/>
        <v>WAO</v>
      </c>
      <c r="BY377" s="447" t="str">
        <f t="shared" si="1886"/>
        <v>WAO</v>
      </c>
      <c r="BZ377" s="447" t="str">
        <f t="shared" si="1886"/>
        <v>WAO</v>
      </c>
      <c r="CA377" s="447" t="str">
        <f t="shared" si="1886"/>
        <v>WAO</v>
      </c>
      <c r="CB377" s="447" t="str">
        <f t="shared" si="1886"/>
        <v>WAO</v>
      </c>
      <c r="CC377" s="447" t="str">
        <f t="shared" si="1886"/>
        <v>WAO</v>
      </c>
      <c r="CD377" s="178"/>
    </row>
    <row r="378" spans="37:82">
      <c r="AK378" s="171" t="s">
        <v>715</v>
      </c>
      <c r="AL378" s="122"/>
      <c r="AM378" s="359"/>
      <c r="AN378" s="299">
        <f t="shared" ref="AN378:AT378" si="1887">IF($AA$17=4,AN359,IF($AA$17=5,AN368,AN332))</f>
        <v>2.6651231066002534E-2</v>
      </c>
      <c r="AO378" s="299">
        <f t="shared" si="1887"/>
        <v>3.7659730819599391E-2</v>
      </c>
      <c r="AP378" s="299">
        <f t="shared" si="1887"/>
        <v>4.1433788213758316E-2</v>
      </c>
      <c r="AQ378" s="299">
        <f t="shared" si="1887"/>
        <v>4.1022225148983571E-2</v>
      </c>
      <c r="AR378" s="299">
        <f t="shared" si="1887"/>
        <v>3.2974624821844323E-2</v>
      </c>
      <c r="AS378" s="300">
        <f t="shared" si="1887"/>
        <v>1.741105519772157E-2</v>
      </c>
      <c r="AT378" s="300">
        <f t="shared" si="1887"/>
        <v>1.0559160160651171E-2</v>
      </c>
      <c r="AU378" s="300">
        <f>IF($AA$17=4,AU359,IF($AA$17=5,AU368,AU332))</f>
        <v>1.0162187059377326E-2</v>
      </c>
      <c r="AV378" s="300">
        <f t="shared" ref="AV378:BL378" si="1888">IF($AA$17=4,AV359,IF($AA$17=5,AV368,AV332))</f>
        <v>1.7668932912550117E-2</v>
      </c>
      <c r="AW378" s="300">
        <f t="shared" si="1888"/>
        <v>2.5444356029305171E-2</v>
      </c>
      <c r="AX378" s="300">
        <f t="shared" si="1888"/>
        <v>2.4641313377188334E-2</v>
      </c>
      <c r="AY378" s="300">
        <f t="shared" si="1888"/>
        <v>2.1741447391596669E-2</v>
      </c>
      <c r="AZ378" s="300">
        <f t="shared" si="1888"/>
        <v>2.5437233887533495E-2</v>
      </c>
      <c r="BA378" s="300">
        <f t="shared" si="1888"/>
        <v>1.3861492515345297E-2</v>
      </c>
      <c r="BB378" s="300">
        <f t="shared" si="1888"/>
        <v>1.3694652802078267E-2</v>
      </c>
      <c r="BC378" s="301">
        <f t="shared" si="1888"/>
        <v>1.2383656557784395E-2</v>
      </c>
      <c r="BD378" s="301">
        <f t="shared" si="1888"/>
        <v>1.3646416148230811E-2</v>
      </c>
      <c r="BE378" s="301">
        <f t="shared" si="1888"/>
        <v>1.451037729467175E-2</v>
      </c>
      <c r="BF378" s="301">
        <f t="shared" si="1888"/>
        <v>1.6186984318659059E-2</v>
      </c>
      <c r="BG378" s="301">
        <f t="shared" si="1888"/>
        <v>2.056297127094453E-2</v>
      </c>
      <c r="BH378" s="301">
        <f t="shared" si="1888"/>
        <v>2.2436713595748392E-2</v>
      </c>
      <c r="BI378" s="302">
        <f t="shared" si="1888"/>
        <v>2.1004539684301715E-2</v>
      </c>
      <c r="BJ378" s="301">
        <f t="shared" si="1888"/>
        <v>2.4462787806639907E-2</v>
      </c>
      <c r="BK378" s="301">
        <f t="shared" si="1888"/>
        <v>5.0900385505608714E-2</v>
      </c>
      <c r="BL378" s="301">
        <f t="shared" si="1888"/>
        <v>6.2614622044458779E-2</v>
      </c>
      <c r="BM378" s="303">
        <f t="shared" ref="BM378:CC378" si="1889">IF($AA$17=4,BM359,IF($AA$17=5,BM368,BM332))</f>
        <v>6.2614622044458779E-2</v>
      </c>
      <c r="BN378" s="303">
        <f t="shared" si="1889"/>
        <v>6.2614622044458779E-2</v>
      </c>
      <c r="BO378" s="303">
        <f t="shared" si="1889"/>
        <v>6.2614622044458779E-2</v>
      </c>
      <c r="BP378" s="303">
        <f t="shared" si="1889"/>
        <v>6.2614622044458779E-2</v>
      </c>
      <c r="BQ378" s="303">
        <f t="shared" si="1889"/>
        <v>6.2614622044458779E-2</v>
      </c>
      <c r="BR378" s="303">
        <f t="shared" si="1889"/>
        <v>6.2614622044458779E-2</v>
      </c>
      <c r="BS378" s="303">
        <f t="shared" si="1889"/>
        <v>6.2614622044458779E-2</v>
      </c>
      <c r="BT378" s="303">
        <f t="shared" si="1889"/>
        <v>6.2614622044458779E-2</v>
      </c>
      <c r="BU378" s="303">
        <f t="shared" si="1889"/>
        <v>6.2614622044458779E-2</v>
      </c>
      <c r="BV378" s="303">
        <f t="shared" si="1889"/>
        <v>6.2614622044458779E-2</v>
      </c>
      <c r="BW378" s="303">
        <f t="shared" si="1889"/>
        <v>6.2614622044458779E-2</v>
      </c>
      <c r="BX378" s="303">
        <f t="shared" si="1889"/>
        <v>6.2614622044458779E-2</v>
      </c>
      <c r="BY378" s="303">
        <f t="shared" si="1889"/>
        <v>6.2614622044458779E-2</v>
      </c>
      <c r="BZ378" s="303">
        <f t="shared" si="1889"/>
        <v>6.2614622044458779E-2</v>
      </c>
      <c r="CA378" s="303">
        <f t="shared" si="1889"/>
        <v>6.2614622044458779E-2</v>
      </c>
      <c r="CB378" s="303">
        <f t="shared" si="1889"/>
        <v>6.2614622044458779E-2</v>
      </c>
      <c r="CC378" s="303">
        <f t="shared" si="1889"/>
        <v>6.2614622044458779E-2</v>
      </c>
      <c r="CD378" s="178"/>
    </row>
    <row r="379" spans="37:82">
      <c r="AK379" s="171" t="s">
        <v>716</v>
      </c>
      <c r="AL379" s="122"/>
      <c r="AM379" s="359"/>
      <c r="AN379" s="308">
        <f t="shared" ref="AN379:BL379" si="1890">IF($AA$17=4,AN360,IF($AA$17=5,AN369,AN333))</f>
        <v>5.4500009839908214E-2</v>
      </c>
      <c r="AO379" s="308">
        <f t="shared" si="1890"/>
        <v>4.7799991598603153E-2</v>
      </c>
      <c r="AP379" s="308">
        <f t="shared" si="1890"/>
        <v>4.6599997461220122E-2</v>
      </c>
      <c r="AQ379" s="308">
        <f t="shared" si="1890"/>
        <v>4.5000007490993976E-2</v>
      </c>
      <c r="AR379" s="308">
        <f t="shared" si="1890"/>
        <v>3.9300011835601056E-2</v>
      </c>
      <c r="AS379" s="309">
        <f t="shared" si="1890"/>
        <v>3.6156695917221038E-2</v>
      </c>
      <c r="AT379" s="309">
        <f t="shared" si="1890"/>
        <v>3.8235620751875921E-2</v>
      </c>
      <c r="AU379" s="309">
        <f t="shared" si="1890"/>
        <v>4.410003903757409E-2</v>
      </c>
      <c r="AV379" s="309">
        <f t="shared" si="1890"/>
        <v>4.2200028760331243E-2</v>
      </c>
      <c r="AW379" s="309">
        <f t="shared" si="1890"/>
        <v>3.8900033450578686E-2</v>
      </c>
      <c r="AX379" s="309">
        <f t="shared" si="1890"/>
        <v>3.1000007537453245E-2</v>
      </c>
      <c r="AY379" s="309">
        <f t="shared" si="1890"/>
        <v>2.7100009653499013E-2</v>
      </c>
      <c r="AZ379" s="309">
        <f t="shared" si="1890"/>
        <v>2.2300050192195053E-2</v>
      </c>
      <c r="BA379" s="309">
        <f t="shared" si="1890"/>
        <v>2.5299957325744638E-2</v>
      </c>
      <c r="BB379" s="309">
        <f t="shared" si="1890"/>
        <v>1.5399960174683036E-2</v>
      </c>
      <c r="BC379" s="310">
        <f t="shared" si="1890"/>
        <v>1.1100034333807018E-2</v>
      </c>
      <c r="BD379" s="310">
        <f t="shared" si="1890"/>
        <v>7.1000003200292205E-3</v>
      </c>
      <c r="BE379" s="310">
        <f t="shared" si="1890"/>
        <v>9.1000155016305317E-3</v>
      </c>
      <c r="BF379" s="310">
        <f t="shared" si="1890"/>
        <v>8.6000335029261521E-3</v>
      </c>
      <c r="BG379" s="310">
        <f t="shared" si="1890"/>
        <v>1.0400554570129117E-3</v>
      </c>
      <c r="BH379" s="310">
        <f t="shared" si="1890"/>
        <v>-2.1600186074329786E-3</v>
      </c>
      <c r="BI379" s="311">
        <f t="shared" si="1890"/>
        <v>8.7995469739587939E-4</v>
      </c>
      <c r="BJ379" s="310">
        <f t="shared" si="1890"/>
        <v>2.3329968858514682E-2</v>
      </c>
      <c r="BK379" s="310">
        <f t="shared" si="1890"/>
        <v>3.0590005328907655E-2</v>
      </c>
      <c r="BL379" s="310">
        <f t="shared" si="1890"/>
        <v>2.6869942060977925E-2</v>
      </c>
      <c r="BM379" s="312">
        <f t="shared" ref="BM379:CC379" si="1891">IF($AA$17=4,BM360,IF($AA$17=5,BM369,BM333))</f>
        <v>2.6869942060977925E-2</v>
      </c>
      <c r="BN379" s="312">
        <f t="shared" si="1891"/>
        <v>2.6869942060977925E-2</v>
      </c>
      <c r="BO379" s="312">
        <f t="shared" si="1891"/>
        <v>2.6869942060977925E-2</v>
      </c>
      <c r="BP379" s="312">
        <f t="shared" si="1891"/>
        <v>2.6869942060977925E-2</v>
      </c>
      <c r="BQ379" s="312">
        <f t="shared" si="1891"/>
        <v>2.6869942060977925E-2</v>
      </c>
      <c r="BR379" s="312">
        <f t="shared" si="1891"/>
        <v>2.6869942060977925E-2</v>
      </c>
      <c r="BS379" s="312">
        <f t="shared" si="1891"/>
        <v>2.6869942060977925E-2</v>
      </c>
      <c r="BT379" s="312">
        <f t="shared" si="1891"/>
        <v>2.6869942060977925E-2</v>
      </c>
      <c r="BU379" s="312">
        <f t="shared" si="1891"/>
        <v>2.6869942060977925E-2</v>
      </c>
      <c r="BV379" s="312">
        <f t="shared" si="1891"/>
        <v>2.6869942060977925E-2</v>
      </c>
      <c r="BW379" s="312">
        <f t="shared" si="1891"/>
        <v>2.6869942060977925E-2</v>
      </c>
      <c r="BX379" s="312">
        <f t="shared" si="1891"/>
        <v>2.6869942060977925E-2</v>
      </c>
      <c r="BY379" s="312">
        <f t="shared" si="1891"/>
        <v>2.6869942060977925E-2</v>
      </c>
      <c r="BZ379" s="312">
        <f t="shared" si="1891"/>
        <v>2.6869942060977925E-2</v>
      </c>
      <c r="CA379" s="312">
        <f t="shared" si="1891"/>
        <v>2.6869942060977925E-2</v>
      </c>
      <c r="CB379" s="312">
        <f t="shared" si="1891"/>
        <v>2.6869942060977925E-2</v>
      </c>
      <c r="CC379" s="312">
        <f t="shared" si="1891"/>
        <v>2.6869942060977925E-2</v>
      </c>
      <c r="CD379" s="178"/>
    </row>
    <row r="380" spans="37:82">
      <c r="AK380" s="171" t="s">
        <v>717</v>
      </c>
      <c r="AL380" s="122"/>
      <c r="AM380" s="360"/>
      <c r="AN380" s="308">
        <f t="shared" ref="AN380:BL380" si="1892">IF($AA$17=4,AN361,IF($AA$17=5,AN370,AN334))</f>
        <v>0.214</v>
      </c>
      <c r="AO380" s="308">
        <f t="shared" si="1892"/>
        <v>0.214</v>
      </c>
      <c r="AP380" s="308">
        <f t="shared" si="1892"/>
        <v>0.214</v>
      </c>
      <c r="AQ380" s="308">
        <f t="shared" si="1892"/>
        <v>0.214</v>
      </c>
      <c r="AR380" s="308">
        <f t="shared" si="1892"/>
        <v>0.214</v>
      </c>
      <c r="AS380" s="309">
        <f t="shared" si="1892"/>
        <v>0.214</v>
      </c>
      <c r="AT380" s="309">
        <f t="shared" si="1892"/>
        <v>0.20100000000000001</v>
      </c>
      <c r="AU380" s="309">
        <f t="shared" si="1892"/>
        <v>0.20100000000000001</v>
      </c>
      <c r="AV380" s="309">
        <f t="shared" si="1892"/>
        <v>0.20100000000000001</v>
      </c>
      <c r="AW380" s="309">
        <f t="shared" si="1892"/>
        <v>0.20100000000000001</v>
      </c>
      <c r="AX380" s="309">
        <f t="shared" si="1892"/>
        <v>0.20100000000000001</v>
      </c>
      <c r="AY380" s="309">
        <f t="shared" si="1892"/>
        <v>0.20100000000000001</v>
      </c>
      <c r="AZ380" s="309">
        <f t="shared" si="1892"/>
        <v>0.20100000000000001</v>
      </c>
      <c r="BA380" s="309">
        <f t="shared" si="1892"/>
        <v>0.20100000000000001</v>
      </c>
      <c r="BB380" s="309">
        <f t="shared" si="1892"/>
        <v>0.20100000000000001</v>
      </c>
      <c r="BC380" s="310">
        <f t="shared" si="1892"/>
        <v>0.20100000000000001</v>
      </c>
      <c r="BD380" s="310">
        <f t="shared" si="1892"/>
        <v>0.20100000000000001</v>
      </c>
      <c r="BE380" s="310">
        <f t="shared" si="1892"/>
        <v>0.20100000000000001</v>
      </c>
      <c r="BF380" s="310">
        <f t="shared" si="1892"/>
        <v>0.20100000000000001</v>
      </c>
      <c r="BG380" s="310">
        <f t="shared" si="1892"/>
        <v>0.20100000000000001</v>
      </c>
      <c r="BH380" s="310">
        <f t="shared" si="1892"/>
        <v>0.20100000000000001</v>
      </c>
      <c r="BI380" s="311">
        <f t="shared" si="1892"/>
        <v>0.20100000000000001</v>
      </c>
      <c r="BJ380" s="310">
        <f t="shared" si="1892"/>
        <v>0.20100000000000001</v>
      </c>
      <c r="BK380" s="310">
        <f t="shared" si="1892"/>
        <v>0.20100000000000001</v>
      </c>
      <c r="BL380" s="310">
        <f t="shared" si="1892"/>
        <v>0.20100000000000001</v>
      </c>
      <c r="BM380" s="312">
        <f t="shared" ref="BM380:CC380" si="1893">IF($AA$17=4,BM361,IF($AA$17=5,BM370,BM334))</f>
        <v>0.20100000000000001</v>
      </c>
      <c r="BN380" s="312">
        <f t="shared" si="1893"/>
        <v>0.20100000000000001</v>
      </c>
      <c r="BO380" s="312">
        <f t="shared" si="1893"/>
        <v>0.20100000000000001</v>
      </c>
      <c r="BP380" s="312">
        <f t="shared" si="1893"/>
        <v>0.20100000000000001</v>
      </c>
      <c r="BQ380" s="312">
        <f t="shared" si="1893"/>
        <v>0.20100000000000001</v>
      </c>
      <c r="BR380" s="312">
        <f t="shared" si="1893"/>
        <v>0.20100000000000001</v>
      </c>
      <c r="BS380" s="312">
        <f t="shared" si="1893"/>
        <v>0.20100000000000001</v>
      </c>
      <c r="BT380" s="312">
        <f t="shared" si="1893"/>
        <v>0.20100000000000001</v>
      </c>
      <c r="BU380" s="312">
        <f t="shared" si="1893"/>
        <v>0.20100000000000001</v>
      </c>
      <c r="BV380" s="312">
        <f t="shared" si="1893"/>
        <v>0.20100000000000001</v>
      </c>
      <c r="BW380" s="312">
        <f t="shared" si="1893"/>
        <v>0.20100000000000001</v>
      </c>
      <c r="BX380" s="312">
        <f t="shared" si="1893"/>
        <v>0.20100000000000001</v>
      </c>
      <c r="BY380" s="312">
        <f t="shared" si="1893"/>
        <v>0.20100000000000001</v>
      </c>
      <c r="BZ380" s="312">
        <f t="shared" si="1893"/>
        <v>0.20100000000000001</v>
      </c>
      <c r="CA380" s="312">
        <f t="shared" si="1893"/>
        <v>0.20100000000000001</v>
      </c>
      <c r="CB380" s="312">
        <f t="shared" si="1893"/>
        <v>0.20100000000000001</v>
      </c>
      <c r="CC380" s="312">
        <f t="shared" si="1893"/>
        <v>0.20100000000000001</v>
      </c>
      <c r="CD380" s="178"/>
    </row>
    <row r="381" spans="37:82" ht="15.6">
      <c r="AK381" s="171" t="s">
        <v>718</v>
      </c>
      <c r="AL381" s="122"/>
      <c r="AM381" s="360"/>
      <c r="AN381" s="308">
        <f t="shared" ref="AN381:BL381" si="1894">IF($AA$17=4,AN362,IF($AA$17=5,AN371,AN335))</f>
        <v>1.4E-2</v>
      </c>
      <c r="AO381" s="308">
        <f t="shared" si="1894"/>
        <v>1.4E-2</v>
      </c>
      <c r="AP381" s="308">
        <f t="shared" si="1894"/>
        <v>1.4E-2</v>
      </c>
      <c r="AQ381" s="308">
        <f t="shared" si="1894"/>
        <v>1.4E-2</v>
      </c>
      <c r="AR381" s="308">
        <f t="shared" si="1894"/>
        <v>1.4E-2</v>
      </c>
      <c r="AS381" s="309">
        <f t="shared" si="1894"/>
        <v>1.4E-2</v>
      </c>
      <c r="AT381" s="309">
        <f t="shared" si="1894"/>
        <v>1.4E-2</v>
      </c>
      <c r="AU381" s="309">
        <f t="shared" si="1894"/>
        <v>1.4E-2</v>
      </c>
      <c r="AV381" s="309">
        <f t="shared" si="1894"/>
        <v>1.4E-2</v>
      </c>
      <c r="AW381" s="309">
        <f t="shared" si="1894"/>
        <v>1.4E-2</v>
      </c>
      <c r="AX381" s="309">
        <f t="shared" si="1894"/>
        <v>1.4E-2</v>
      </c>
      <c r="AY381" s="309">
        <f t="shared" si="1894"/>
        <v>1.4E-2</v>
      </c>
      <c r="AZ381" s="309">
        <f t="shared" si="1894"/>
        <v>1.4E-2</v>
      </c>
      <c r="BA381" s="309">
        <f t="shared" si="1894"/>
        <v>1.4E-2</v>
      </c>
      <c r="BB381" s="309">
        <f t="shared" si="1894"/>
        <v>1.4E-2</v>
      </c>
      <c r="BC381" s="310">
        <f t="shared" si="1894"/>
        <v>1.4E-2</v>
      </c>
      <c r="BD381" s="310">
        <f t="shared" si="1894"/>
        <v>1.4E-2</v>
      </c>
      <c r="BE381" s="310">
        <f t="shared" si="1894"/>
        <v>1.4E-2</v>
      </c>
      <c r="BF381" s="310">
        <f t="shared" si="1894"/>
        <v>1.4E-2</v>
      </c>
      <c r="BG381" s="310">
        <f t="shared" si="1894"/>
        <v>1.4E-2</v>
      </c>
      <c r="BH381" s="310">
        <f t="shared" si="1894"/>
        <v>1.4E-2</v>
      </c>
      <c r="BI381" s="311">
        <f t="shared" si="1894"/>
        <v>1.4E-2</v>
      </c>
      <c r="BJ381" s="310">
        <f t="shared" si="1894"/>
        <v>1.4E-2</v>
      </c>
      <c r="BK381" s="310">
        <f t="shared" si="1894"/>
        <v>1.4E-2</v>
      </c>
      <c r="BL381" s="310">
        <f t="shared" si="1894"/>
        <v>1.4E-2</v>
      </c>
      <c r="BM381" s="312">
        <f t="shared" ref="BM381:CC381" si="1895">IF($AA$17=4,BM362,IF($AA$17=5,BM371,BM335))</f>
        <v>1.4E-2</v>
      </c>
      <c r="BN381" s="312">
        <f t="shared" si="1895"/>
        <v>1.4E-2</v>
      </c>
      <c r="BO381" s="312">
        <f t="shared" si="1895"/>
        <v>1.4E-2</v>
      </c>
      <c r="BP381" s="312">
        <f t="shared" si="1895"/>
        <v>1.4E-2</v>
      </c>
      <c r="BQ381" s="312">
        <f t="shared" si="1895"/>
        <v>1.4E-2</v>
      </c>
      <c r="BR381" s="312">
        <f t="shared" si="1895"/>
        <v>1.4E-2</v>
      </c>
      <c r="BS381" s="312">
        <f t="shared" si="1895"/>
        <v>1.4E-2</v>
      </c>
      <c r="BT381" s="312">
        <f t="shared" si="1895"/>
        <v>1.4E-2</v>
      </c>
      <c r="BU381" s="312">
        <f t="shared" si="1895"/>
        <v>1.4E-2</v>
      </c>
      <c r="BV381" s="312">
        <f t="shared" si="1895"/>
        <v>1.4E-2</v>
      </c>
      <c r="BW381" s="312">
        <f t="shared" si="1895"/>
        <v>1.4E-2</v>
      </c>
      <c r="BX381" s="312">
        <f t="shared" si="1895"/>
        <v>1.4E-2</v>
      </c>
      <c r="BY381" s="312">
        <f t="shared" si="1895"/>
        <v>1.4E-2</v>
      </c>
      <c r="BZ381" s="312">
        <f t="shared" si="1895"/>
        <v>1.4E-2</v>
      </c>
      <c r="CA381" s="312">
        <f t="shared" si="1895"/>
        <v>1.4E-2</v>
      </c>
      <c r="CB381" s="312">
        <f t="shared" si="1895"/>
        <v>1.4E-2</v>
      </c>
      <c r="CC381" s="312">
        <f t="shared" si="1895"/>
        <v>1.4E-2</v>
      </c>
      <c r="CD381" s="178"/>
    </row>
    <row r="382" spans="37:82">
      <c r="AK382" s="171" t="s">
        <v>719</v>
      </c>
      <c r="AL382" s="122"/>
      <c r="AM382" s="361"/>
      <c r="AN382" s="308">
        <f t="shared" ref="AN382:BL382" si="1896">IF($AA$17=4,AN363,IF($AA$17=5,AN372,AN336))</f>
        <v>0.21</v>
      </c>
      <c r="AO382" s="308">
        <f t="shared" si="1896"/>
        <v>0.21</v>
      </c>
      <c r="AP382" s="308">
        <f t="shared" si="1896"/>
        <v>0.21</v>
      </c>
      <c r="AQ382" s="308">
        <f t="shared" si="1896"/>
        <v>0.21</v>
      </c>
      <c r="AR382" s="308">
        <f t="shared" si="1896"/>
        <v>0.21</v>
      </c>
      <c r="AS382" s="309">
        <f t="shared" si="1896"/>
        <v>0.21</v>
      </c>
      <c r="AT382" s="309">
        <f t="shared" si="1896"/>
        <v>0.17</v>
      </c>
      <c r="AU382" s="309">
        <f t="shared" si="1896"/>
        <v>0.22</v>
      </c>
      <c r="AV382" s="309">
        <f t="shared" si="1896"/>
        <v>0.22</v>
      </c>
      <c r="AW382" s="309">
        <f t="shared" si="1896"/>
        <v>0.22</v>
      </c>
      <c r="AX382" s="309">
        <f t="shared" si="1896"/>
        <v>0.22</v>
      </c>
      <c r="AY382" s="309">
        <f t="shared" si="1896"/>
        <v>0.22</v>
      </c>
      <c r="AZ382" s="309">
        <f t="shared" si="1896"/>
        <v>0.22</v>
      </c>
      <c r="BA382" s="309">
        <f t="shared" si="1896"/>
        <v>0.22</v>
      </c>
      <c r="BB382" s="309">
        <f t="shared" si="1896"/>
        <v>0.22</v>
      </c>
      <c r="BC382" s="310">
        <f t="shared" si="1896"/>
        <v>0.22</v>
      </c>
      <c r="BD382" s="310">
        <f t="shared" si="1896"/>
        <v>0.22</v>
      </c>
      <c r="BE382" s="310">
        <f t="shared" si="1896"/>
        <v>0.22</v>
      </c>
      <c r="BF382" s="310">
        <f t="shared" si="1896"/>
        <v>0.22</v>
      </c>
      <c r="BG382" s="310">
        <f t="shared" si="1896"/>
        <v>0.22</v>
      </c>
      <c r="BH382" s="310">
        <f t="shared" si="1896"/>
        <v>0.22</v>
      </c>
      <c r="BI382" s="311">
        <f t="shared" si="1896"/>
        <v>0.22</v>
      </c>
      <c r="BJ382" s="310">
        <f t="shared" si="1896"/>
        <v>0.22</v>
      </c>
      <c r="BK382" s="310">
        <f t="shared" si="1896"/>
        <v>0.22</v>
      </c>
      <c r="BL382" s="310">
        <f t="shared" si="1896"/>
        <v>0.22</v>
      </c>
      <c r="BM382" s="312">
        <f t="shared" ref="BM382:CC382" si="1897">IF($AA$17=4,BM363,IF($AA$17=5,BM372,BM336))</f>
        <v>0.22</v>
      </c>
      <c r="BN382" s="312">
        <f t="shared" si="1897"/>
        <v>0.22</v>
      </c>
      <c r="BO382" s="312">
        <f t="shared" si="1897"/>
        <v>0.22</v>
      </c>
      <c r="BP382" s="312">
        <f t="shared" si="1897"/>
        <v>0.22</v>
      </c>
      <c r="BQ382" s="312">
        <f t="shared" si="1897"/>
        <v>0.22</v>
      </c>
      <c r="BR382" s="312">
        <f t="shared" si="1897"/>
        <v>0.22</v>
      </c>
      <c r="BS382" s="312">
        <f t="shared" si="1897"/>
        <v>0.22</v>
      </c>
      <c r="BT382" s="312">
        <f t="shared" si="1897"/>
        <v>0.22</v>
      </c>
      <c r="BU382" s="312">
        <f t="shared" si="1897"/>
        <v>0.22</v>
      </c>
      <c r="BV382" s="312">
        <f t="shared" si="1897"/>
        <v>0.22</v>
      </c>
      <c r="BW382" s="312">
        <f t="shared" si="1897"/>
        <v>0.22</v>
      </c>
      <c r="BX382" s="312">
        <f t="shared" si="1897"/>
        <v>0.22</v>
      </c>
      <c r="BY382" s="312">
        <f t="shared" si="1897"/>
        <v>0.22</v>
      </c>
      <c r="BZ382" s="312">
        <f t="shared" si="1897"/>
        <v>0.22</v>
      </c>
      <c r="CA382" s="312">
        <f t="shared" si="1897"/>
        <v>0.22</v>
      </c>
      <c r="CB382" s="312">
        <f t="shared" si="1897"/>
        <v>0.22</v>
      </c>
      <c r="CC382" s="312">
        <f t="shared" si="1897"/>
        <v>0.22</v>
      </c>
      <c r="CD382" s="178"/>
    </row>
    <row r="383" spans="37:82">
      <c r="AK383" s="171" t="s">
        <v>720</v>
      </c>
      <c r="AL383" s="122"/>
      <c r="AM383" s="361"/>
      <c r="AN383" s="318">
        <f t="shared" ref="AN383:BL383" si="1898">IF($AA$17=4,AN364,IF($AA$17=5,AN373,AN337))</f>
        <v>0.02</v>
      </c>
      <c r="AO383" s="318">
        <f t="shared" si="1898"/>
        <v>0.02</v>
      </c>
      <c r="AP383" s="318">
        <f t="shared" si="1898"/>
        <v>0.02</v>
      </c>
      <c r="AQ383" s="318">
        <f t="shared" si="1898"/>
        <v>0.02</v>
      </c>
      <c r="AR383" s="318">
        <f t="shared" si="1898"/>
        <v>0.02</v>
      </c>
      <c r="AS383" s="319">
        <f t="shared" si="1898"/>
        <v>0.02</v>
      </c>
      <c r="AT383" s="319">
        <f t="shared" si="1898"/>
        <v>0.02</v>
      </c>
      <c r="AU383" s="319">
        <f t="shared" si="1898"/>
        <v>0.02</v>
      </c>
      <c r="AV383" s="319">
        <f t="shared" si="1898"/>
        <v>0.02</v>
      </c>
      <c r="AW383" s="319">
        <f t="shared" si="1898"/>
        <v>0.02</v>
      </c>
      <c r="AX383" s="319">
        <f t="shared" si="1898"/>
        <v>0.02</v>
      </c>
      <c r="AY383" s="319">
        <f t="shared" si="1898"/>
        <v>0.02</v>
      </c>
      <c r="AZ383" s="319">
        <f t="shared" si="1898"/>
        <v>0.02</v>
      </c>
      <c r="BA383" s="319">
        <f t="shared" si="1898"/>
        <v>0.02</v>
      </c>
      <c r="BB383" s="319">
        <f t="shared" si="1898"/>
        <v>0.02</v>
      </c>
      <c r="BC383" s="320">
        <f t="shared" si="1898"/>
        <v>0.02</v>
      </c>
      <c r="BD383" s="320">
        <f t="shared" si="1898"/>
        <v>0.02</v>
      </c>
      <c r="BE383" s="320">
        <f t="shared" si="1898"/>
        <v>0.02</v>
      </c>
      <c r="BF383" s="320">
        <f t="shared" si="1898"/>
        <v>0.02</v>
      </c>
      <c r="BG383" s="320">
        <f t="shared" si="1898"/>
        <v>0.02</v>
      </c>
      <c r="BH383" s="320">
        <f t="shared" si="1898"/>
        <v>0.02</v>
      </c>
      <c r="BI383" s="321">
        <f t="shared" si="1898"/>
        <v>0.02</v>
      </c>
      <c r="BJ383" s="320">
        <f t="shared" si="1898"/>
        <v>0.02</v>
      </c>
      <c r="BK383" s="320">
        <f t="shared" si="1898"/>
        <v>0.02</v>
      </c>
      <c r="BL383" s="320">
        <f t="shared" si="1898"/>
        <v>0.02</v>
      </c>
      <c r="BM383" s="322">
        <f t="shared" ref="BM383:CC383" si="1899">IF($AA$17=4,BM364,IF($AA$17=5,BM373,BM337))</f>
        <v>0.02</v>
      </c>
      <c r="BN383" s="322">
        <f t="shared" si="1899"/>
        <v>0.02</v>
      </c>
      <c r="BO383" s="322">
        <f t="shared" si="1899"/>
        <v>0.02</v>
      </c>
      <c r="BP383" s="322">
        <f t="shared" si="1899"/>
        <v>0.02</v>
      </c>
      <c r="BQ383" s="322">
        <f t="shared" si="1899"/>
        <v>0.02</v>
      </c>
      <c r="BR383" s="322">
        <f t="shared" si="1899"/>
        <v>0.02</v>
      </c>
      <c r="BS383" s="322">
        <f t="shared" si="1899"/>
        <v>0.02</v>
      </c>
      <c r="BT383" s="322">
        <f t="shared" si="1899"/>
        <v>0.02</v>
      </c>
      <c r="BU383" s="322">
        <f t="shared" si="1899"/>
        <v>0.02</v>
      </c>
      <c r="BV383" s="322">
        <f t="shared" si="1899"/>
        <v>0.02</v>
      </c>
      <c r="BW383" s="322">
        <f t="shared" si="1899"/>
        <v>0.02</v>
      </c>
      <c r="BX383" s="322">
        <f t="shared" si="1899"/>
        <v>0.02</v>
      </c>
      <c r="BY383" s="322">
        <f t="shared" si="1899"/>
        <v>0.02</v>
      </c>
      <c r="BZ383" s="322">
        <f t="shared" si="1899"/>
        <v>0.02</v>
      </c>
      <c r="CA383" s="322">
        <f t="shared" si="1899"/>
        <v>0.02</v>
      </c>
      <c r="CB383" s="322">
        <f t="shared" si="1899"/>
        <v>0.02</v>
      </c>
      <c r="CC383" s="322">
        <f t="shared" si="1899"/>
        <v>0.02</v>
      </c>
      <c r="CD383" s="178"/>
    </row>
    <row r="384" spans="37:82">
      <c r="AK384" s="363"/>
      <c r="AL384" s="40"/>
      <c r="AM384" s="122"/>
      <c r="AN384" s="122"/>
      <c r="AO384" s="293"/>
      <c r="AP384" s="148"/>
      <c r="AQ384" s="148"/>
      <c r="AR384" s="148"/>
      <c r="BC384" s="121"/>
      <c r="BD384" s="121"/>
      <c r="BG384" s="121"/>
      <c r="BH384" s="121"/>
      <c r="BI384" s="294"/>
      <c r="BJ384" s="121"/>
      <c r="BK384" s="121"/>
      <c r="BL384" s="121"/>
      <c r="BM384" s="295"/>
      <c r="BN384" s="295"/>
      <c r="BO384" s="295"/>
      <c r="BP384" s="295"/>
      <c r="BQ384" s="295"/>
      <c r="BR384" s="295"/>
      <c r="BS384" s="295"/>
      <c r="BT384" s="295"/>
      <c r="BU384" s="295"/>
      <c r="BV384" s="295"/>
      <c r="BW384" s="295"/>
      <c r="BX384" s="295"/>
      <c r="BY384" s="295"/>
      <c r="BZ384" s="295"/>
      <c r="CA384" s="295"/>
      <c r="CB384" s="295"/>
      <c r="CC384" s="295"/>
      <c r="CD384" s="364"/>
    </row>
    <row r="385" spans="37:82">
      <c r="AK385" s="363"/>
      <c r="AL385" s="40"/>
      <c r="AM385" s="122"/>
      <c r="AN385" s="328">
        <v>2001</v>
      </c>
      <c r="AO385" s="329">
        <f t="shared" ref="AO385:BL385" si="1900">AN385+1</f>
        <v>2002</v>
      </c>
      <c r="AP385" s="148">
        <f t="shared" si="1900"/>
        <v>2003</v>
      </c>
      <c r="AQ385" s="148">
        <f t="shared" si="1900"/>
        <v>2004</v>
      </c>
      <c r="AR385" s="148">
        <f t="shared" si="1900"/>
        <v>2005</v>
      </c>
      <c r="AS385" s="3">
        <f t="shared" si="1900"/>
        <v>2006</v>
      </c>
      <c r="AT385" s="3">
        <f t="shared" si="1900"/>
        <v>2007</v>
      </c>
      <c r="AU385" s="3">
        <f t="shared" si="1900"/>
        <v>2008</v>
      </c>
      <c r="AV385" s="3">
        <f t="shared" si="1900"/>
        <v>2009</v>
      </c>
      <c r="AW385" s="3">
        <f t="shared" si="1900"/>
        <v>2010</v>
      </c>
      <c r="AX385" s="3">
        <f t="shared" si="1900"/>
        <v>2011</v>
      </c>
      <c r="AY385" s="3">
        <f t="shared" si="1900"/>
        <v>2012</v>
      </c>
      <c r="AZ385" s="3">
        <f t="shared" si="1900"/>
        <v>2013</v>
      </c>
      <c r="BA385" s="3">
        <f t="shared" si="1900"/>
        <v>2014</v>
      </c>
      <c r="BB385" s="3">
        <f t="shared" si="1900"/>
        <v>2015</v>
      </c>
      <c r="BC385" s="121">
        <f t="shared" si="1900"/>
        <v>2016</v>
      </c>
      <c r="BD385" s="121">
        <f t="shared" si="1900"/>
        <v>2017</v>
      </c>
      <c r="BE385" s="121">
        <f t="shared" si="1900"/>
        <v>2018</v>
      </c>
      <c r="BF385" s="121">
        <f t="shared" si="1900"/>
        <v>2019</v>
      </c>
      <c r="BG385" s="121">
        <f t="shared" si="1900"/>
        <v>2020</v>
      </c>
      <c r="BH385" s="121">
        <f t="shared" si="1900"/>
        <v>2021</v>
      </c>
      <c r="BI385" s="294">
        <f t="shared" si="1900"/>
        <v>2022</v>
      </c>
      <c r="BJ385" s="121">
        <f t="shared" si="1900"/>
        <v>2023</v>
      </c>
      <c r="BK385" s="121">
        <f t="shared" si="1900"/>
        <v>2024</v>
      </c>
      <c r="BL385" s="121">
        <f t="shared" si="1900"/>
        <v>2025</v>
      </c>
      <c r="BM385" s="295">
        <f t="shared" ref="BM385" si="1901">BL385+1</f>
        <v>2026</v>
      </c>
      <c r="BN385" s="295">
        <f t="shared" ref="BN385" si="1902">BM385+1</f>
        <v>2027</v>
      </c>
      <c r="BO385" s="295">
        <f t="shared" ref="BO385" si="1903">BN385+1</f>
        <v>2028</v>
      </c>
      <c r="BP385" s="295">
        <f t="shared" ref="BP385" si="1904">BO385+1</f>
        <v>2029</v>
      </c>
      <c r="BQ385" s="295">
        <f t="shared" ref="BQ385" si="1905">BP385+1</f>
        <v>2030</v>
      </c>
      <c r="BR385" s="295">
        <f t="shared" ref="BR385" si="1906">BQ385+1</f>
        <v>2031</v>
      </c>
      <c r="BS385" s="295">
        <f t="shared" ref="BS385" si="1907">BR385+1</f>
        <v>2032</v>
      </c>
      <c r="BT385" s="295">
        <f t="shared" ref="BT385" si="1908">BS385+1</f>
        <v>2033</v>
      </c>
      <c r="BU385" s="295">
        <f t="shared" ref="BU385" si="1909">BT385+1</f>
        <v>2034</v>
      </c>
      <c r="BV385" s="295">
        <f t="shared" ref="BV385" si="1910">BU385+1</f>
        <v>2035</v>
      </c>
      <c r="BW385" s="295">
        <f t="shared" ref="BW385" si="1911">BV385+1</f>
        <v>2036</v>
      </c>
      <c r="BX385" s="295">
        <f t="shared" ref="BX385" si="1912">BW385+1</f>
        <v>2037</v>
      </c>
      <c r="BY385" s="295">
        <f t="shared" ref="BY385" si="1913">BX385+1</f>
        <v>2038</v>
      </c>
      <c r="BZ385" s="295">
        <f t="shared" ref="BZ385" si="1914">BY385+1</f>
        <v>2039</v>
      </c>
      <c r="CA385" s="295">
        <f t="shared" ref="CA385" si="1915">BZ385+1</f>
        <v>2040</v>
      </c>
      <c r="CB385" s="295">
        <f t="shared" ref="CB385" si="1916">CA385+1</f>
        <v>2041</v>
      </c>
      <c r="CC385" s="295">
        <f t="shared" ref="CC385" si="1917">CB385+1</f>
        <v>2042</v>
      </c>
      <c r="CD385" s="364"/>
    </row>
    <row r="386" spans="37:82">
      <c r="AK386" s="171"/>
      <c r="AL386" s="122"/>
      <c r="AM386" s="122"/>
      <c r="AN386" s="122" t="s">
        <v>721</v>
      </c>
      <c r="AO386" s="293" t="s">
        <v>721</v>
      </c>
      <c r="AP386" s="148" t="s">
        <v>721</v>
      </c>
      <c r="AQ386" s="148" t="s">
        <v>721</v>
      </c>
      <c r="AR386" s="148" t="s">
        <v>721</v>
      </c>
      <c r="AS386" s="3" t="s">
        <v>721</v>
      </c>
      <c r="AT386" s="3" t="s">
        <v>721</v>
      </c>
      <c r="AU386" s="3" t="s">
        <v>721</v>
      </c>
      <c r="AV386" s="3" t="s">
        <v>721</v>
      </c>
      <c r="AW386" s="3" t="s">
        <v>721</v>
      </c>
      <c r="AX386" s="3" t="s">
        <v>721</v>
      </c>
      <c r="AY386" s="3" t="s">
        <v>721</v>
      </c>
      <c r="AZ386" s="3" t="s">
        <v>721</v>
      </c>
      <c r="BA386" s="3" t="s">
        <v>721</v>
      </c>
      <c r="BB386" s="3" t="s">
        <v>721</v>
      </c>
      <c r="BC386" s="121" t="s">
        <v>721</v>
      </c>
      <c r="BD386" s="121" t="s">
        <v>721</v>
      </c>
      <c r="BE386" s="121" t="s">
        <v>721</v>
      </c>
      <c r="BF386" s="121" t="s">
        <v>721</v>
      </c>
      <c r="BG386" s="121" t="s">
        <v>721</v>
      </c>
      <c r="BH386" s="121" t="s">
        <v>721</v>
      </c>
      <c r="BI386" s="294" t="s">
        <v>721</v>
      </c>
      <c r="BJ386" s="121" t="s">
        <v>721</v>
      </c>
      <c r="BK386" s="121" t="s">
        <v>721</v>
      </c>
      <c r="BL386" s="121" t="s">
        <v>721</v>
      </c>
      <c r="BM386" s="295" t="s">
        <v>721</v>
      </c>
      <c r="BN386" s="295" t="s">
        <v>721</v>
      </c>
      <c r="BO386" s="295" t="s">
        <v>721</v>
      </c>
      <c r="BP386" s="295" t="s">
        <v>721</v>
      </c>
      <c r="BQ386" s="295" t="s">
        <v>721</v>
      </c>
      <c r="BR386" s="295" t="s">
        <v>721</v>
      </c>
      <c r="BS386" s="295" t="s">
        <v>721</v>
      </c>
      <c r="BT386" s="295" t="s">
        <v>721</v>
      </c>
      <c r="BU386" s="295" t="s">
        <v>721</v>
      </c>
      <c r="BV386" s="295" t="s">
        <v>721</v>
      </c>
      <c r="BW386" s="295" t="s">
        <v>721</v>
      </c>
      <c r="BX386" s="295" t="s">
        <v>721</v>
      </c>
      <c r="BY386" s="295" t="s">
        <v>721</v>
      </c>
      <c r="BZ386" s="295" t="s">
        <v>721</v>
      </c>
      <c r="CA386" s="295" t="s">
        <v>721</v>
      </c>
      <c r="CB386" s="295" t="s">
        <v>721</v>
      </c>
      <c r="CC386" s="295" t="s">
        <v>721</v>
      </c>
      <c r="CD386" s="364"/>
    </row>
    <row r="387" spans="37:82">
      <c r="AK387" s="171" t="s">
        <v>715</v>
      </c>
      <c r="AL387" s="122"/>
      <c r="AM387" s="122"/>
      <c r="AN387" s="299">
        <f t="shared" ref="AN387:BL387" si="1918">AN341</f>
        <v>2.6651231066002534E-2</v>
      </c>
      <c r="AO387" s="299">
        <f t="shared" si="1918"/>
        <v>3.7659730819599391E-2</v>
      </c>
      <c r="AP387" s="299">
        <f t="shared" si="1918"/>
        <v>4.1433788213758316E-2</v>
      </c>
      <c r="AQ387" s="299">
        <f t="shared" si="1918"/>
        <v>4.1022225148983571E-2</v>
      </c>
      <c r="AR387" s="299">
        <f t="shared" si="1918"/>
        <v>3.2974624821844323E-2</v>
      </c>
      <c r="AS387" s="300">
        <f t="shared" si="1918"/>
        <v>1.741105519772157E-2</v>
      </c>
      <c r="AT387" s="300">
        <f t="shared" si="1918"/>
        <v>1.0559160160651171E-2</v>
      </c>
      <c r="AU387" s="300">
        <f t="shared" si="1918"/>
        <v>1.0162187059377326E-2</v>
      </c>
      <c r="AV387" s="300">
        <f t="shared" si="1918"/>
        <v>1.7668932912550117E-2</v>
      </c>
      <c r="AW387" s="300">
        <f t="shared" si="1918"/>
        <v>2.5444356029305171E-2</v>
      </c>
      <c r="AX387" s="300">
        <f t="shared" si="1918"/>
        <v>2.4641313377188334E-2</v>
      </c>
      <c r="AY387" s="300">
        <f t="shared" si="1918"/>
        <v>2.1741447391596669E-2</v>
      </c>
      <c r="AZ387" s="300">
        <f t="shared" si="1918"/>
        <v>2.5437233887533495E-2</v>
      </c>
      <c r="BA387" s="300">
        <f t="shared" si="1918"/>
        <v>1.3861492515345297E-2</v>
      </c>
      <c r="BB387" s="300">
        <f t="shared" si="1918"/>
        <v>1.3694652802078267E-2</v>
      </c>
      <c r="BC387" s="301">
        <f t="shared" si="1918"/>
        <v>1.2383656557784395E-2</v>
      </c>
      <c r="BD387" s="301">
        <f t="shared" si="1918"/>
        <v>1.3646416148230811E-2</v>
      </c>
      <c r="BE387" s="301">
        <f t="shared" si="1918"/>
        <v>1.451037729467175E-2</v>
      </c>
      <c r="BF387" s="301">
        <f t="shared" si="1918"/>
        <v>1.6186984318659059E-2</v>
      </c>
      <c r="BG387" s="301">
        <f t="shared" si="1918"/>
        <v>2.056297127094453E-2</v>
      </c>
      <c r="BH387" s="301">
        <f t="shared" si="1918"/>
        <v>2.2436713595748392E-2</v>
      </c>
      <c r="BI387" s="302">
        <f t="shared" si="1918"/>
        <v>2.1004539684301715E-2</v>
      </c>
      <c r="BJ387" s="301">
        <f t="shared" si="1918"/>
        <v>2.4462787806639907E-2</v>
      </c>
      <c r="BK387" s="301">
        <f t="shared" si="1918"/>
        <v>5.0900385505608714E-2</v>
      </c>
      <c r="BL387" s="301">
        <f t="shared" si="1918"/>
        <v>6.2614622044458779E-2</v>
      </c>
      <c r="BM387" s="303">
        <f t="shared" ref="BM387:CC387" si="1919">BM341</f>
        <v>6.2614622044458779E-2</v>
      </c>
      <c r="BN387" s="303">
        <f t="shared" si="1919"/>
        <v>6.2614622044458779E-2</v>
      </c>
      <c r="BO387" s="303">
        <f t="shared" si="1919"/>
        <v>6.2614622044458779E-2</v>
      </c>
      <c r="BP387" s="303">
        <f t="shared" si="1919"/>
        <v>6.2614622044458779E-2</v>
      </c>
      <c r="BQ387" s="303">
        <f t="shared" si="1919"/>
        <v>6.2614622044458779E-2</v>
      </c>
      <c r="BR387" s="303">
        <f t="shared" si="1919"/>
        <v>6.2614622044458779E-2</v>
      </c>
      <c r="BS387" s="303">
        <f t="shared" si="1919"/>
        <v>6.2614622044458779E-2</v>
      </c>
      <c r="BT387" s="303">
        <f t="shared" si="1919"/>
        <v>6.2614622044458779E-2</v>
      </c>
      <c r="BU387" s="303">
        <f t="shared" si="1919"/>
        <v>6.2614622044458779E-2</v>
      </c>
      <c r="BV387" s="303">
        <f t="shared" si="1919"/>
        <v>6.2614622044458779E-2</v>
      </c>
      <c r="BW387" s="303">
        <f t="shared" si="1919"/>
        <v>6.2614622044458779E-2</v>
      </c>
      <c r="BX387" s="303">
        <f t="shared" si="1919"/>
        <v>6.2614622044458779E-2</v>
      </c>
      <c r="BY387" s="303">
        <f t="shared" si="1919"/>
        <v>6.2614622044458779E-2</v>
      </c>
      <c r="BZ387" s="303">
        <f t="shared" si="1919"/>
        <v>6.2614622044458779E-2</v>
      </c>
      <c r="CA387" s="303">
        <f t="shared" si="1919"/>
        <v>6.2614622044458779E-2</v>
      </c>
      <c r="CB387" s="303">
        <f t="shared" si="1919"/>
        <v>6.2614622044458779E-2</v>
      </c>
      <c r="CC387" s="303">
        <f t="shared" si="1919"/>
        <v>6.2614622044458779E-2</v>
      </c>
      <c r="CD387" s="364"/>
    </row>
    <row r="388" spans="37:82">
      <c r="AK388" s="171" t="s">
        <v>716</v>
      </c>
      <c r="AL388" s="122"/>
      <c r="AM388" s="122"/>
      <c r="AN388" s="308">
        <f t="shared" ref="AN388:BL388" si="1920">AN342</f>
        <v>5.4500009839908214E-2</v>
      </c>
      <c r="AO388" s="308">
        <f t="shared" si="1920"/>
        <v>4.7799991598603153E-2</v>
      </c>
      <c r="AP388" s="308">
        <f t="shared" si="1920"/>
        <v>4.6599997461220122E-2</v>
      </c>
      <c r="AQ388" s="308">
        <f t="shared" si="1920"/>
        <v>4.5000007490993976E-2</v>
      </c>
      <c r="AR388" s="308">
        <f t="shared" si="1920"/>
        <v>3.9300011835601056E-2</v>
      </c>
      <c r="AS388" s="309">
        <f t="shared" si="1920"/>
        <v>3.6156695917221038E-2</v>
      </c>
      <c r="AT388" s="309">
        <f t="shared" si="1920"/>
        <v>3.8235620751875921E-2</v>
      </c>
      <c r="AU388" s="309">
        <f t="shared" si="1920"/>
        <v>4.410003903757409E-2</v>
      </c>
      <c r="AV388" s="309">
        <f t="shared" si="1920"/>
        <v>4.2200028760331243E-2</v>
      </c>
      <c r="AW388" s="309">
        <f t="shared" si="1920"/>
        <v>3.8900033450578686E-2</v>
      </c>
      <c r="AX388" s="309">
        <f t="shared" si="1920"/>
        <v>3.1000007537453245E-2</v>
      </c>
      <c r="AY388" s="309">
        <f t="shared" si="1920"/>
        <v>2.7100009653499013E-2</v>
      </c>
      <c r="AZ388" s="309">
        <f t="shared" si="1920"/>
        <v>2.2300050192195053E-2</v>
      </c>
      <c r="BA388" s="309">
        <f t="shared" si="1920"/>
        <v>2.5299957325744638E-2</v>
      </c>
      <c r="BB388" s="309">
        <f t="shared" si="1920"/>
        <v>1.5399960174683036E-2</v>
      </c>
      <c r="BC388" s="310">
        <f t="shared" si="1920"/>
        <v>1.1100034333807018E-2</v>
      </c>
      <c r="BD388" s="310">
        <f t="shared" si="1920"/>
        <v>7.1000003200292205E-3</v>
      </c>
      <c r="BE388" s="310">
        <f t="shared" si="1920"/>
        <v>9.1000155016305317E-3</v>
      </c>
      <c r="BF388" s="310">
        <f t="shared" si="1920"/>
        <v>8.6000335029261521E-3</v>
      </c>
      <c r="BG388" s="310">
        <f t="shared" si="1920"/>
        <v>1.0400554570129117E-3</v>
      </c>
      <c r="BH388" s="310">
        <f t="shared" si="1920"/>
        <v>-2.1600186074329786E-3</v>
      </c>
      <c r="BI388" s="311">
        <f t="shared" si="1920"/>
        <v>8.7995469739587939E-4</v>
      </c>
      <c r="BJ388" s="310">
        <f t="shared" si="1920"/>
        <v>2.3329968858514682E-2</v>
      </c>
      <c r="BK388" s="310">
        <f t="shared" si="1920"/>
        <v>3.0590005328907655E-2</v>
      </c>
      <c r="BL388" s="310">
        <f t="shared" si="1920"/>
        <v>2.6869942060977925E-2</v>
      </c>
      <c r="BM388" s="312">
        <f t="shared" ref="BM388:CC388" si="1921">BM342</f>
        <v>2.6869942060977925E-2</v>
      </c>
      <c r="BN388" s="312">
        <f t="shared" si="1921"/>
        <v>2.6869942060977925E-2</v>
      </c>
      <c r="BO388" s="312">
        <f t="shared" si="1921"/>
        <v>2.6869942060977925E-2</v>
      </c>
      <c r="BP388" s="312">
        <f t="shared" si="1921"/>
        <v>2.6869942060977925E-2</v>
      </c>
      <c r="BQ388" s="312">
        <f t="shared" si="1921"/>
        <v>2.6869942060977925E-2</v>
      </c>
      <c r="BR388" s="312">
        <f t="shared" si="1921"/>
        <v>2.6869942060977925E-2</v>
      </c>
      <c r="BS388" s="312">
        <f t="shared" si="1921"/>
        <v>2.6869942060977925E-2</v>
      </c>
      <c r="BT388" s="312">
        <f t="shared" si="1921"/>
        <v>2.6869942060977925E-2</v>
      </c>
      <c r="BU388" s="312">
        <f t="shared" si="1921"/>
        <v>2.6869942060977925E-2</v>
      </c>
      <c r="BV388" s="312">
        <f t="shared" si="1921"/>
        <v>2.6869942060977925E-2</v>
      </c>
      <c r="BW388" s="312">
        <f t="shared" si="1921"/>
        <v>2.6869942060977925E-2</v>
      </c>
      <c r="BX388" s="312">
        <f t="shared" si="1921"/>
        <v>2.6869942060977925E-2</v>
      </c>
      <c r="BY388" s="312">
        <f t="shared" si="1921"/>
        <v>2.6869942060977925E-2</v>
      </c>
      <c r="BZ388" s="312">
        <f t="shared" si="1921"/>
        <v>2.6869942060977925E-2</v>
      </c>
      <c r="CA388" s="312">
        <f t="shared" si="1921"/>
        <v>2.6869942060977925E-2</v>
      </c>
      <c r="CB388" s="312">
        <f t="shared" si="1921"/>
        <v>2.6869942060977925E-2</v>
      </c>
      <c r="CC388" s="312">
        <f t="shared" si="1921"/>
        <v>2.6869942060977925E-2</v>
      </c>
      <c r="CD388" s="364"/>
    </row>
    <row r="389" spans="37:82">
      <c r="AK389" s="171" t="s">
        <v>717</v>
      </c>
      <c r="AL389" s="122"/>
      <c r="AM389" s="122"/>
      <c r="AN389" s="308">
        <f t="shared" ref="AN389:BL389" si="1922">AN343</f>
        <v>0.214</v>
      </c>
      <c r="AO389" s="308">
        <f t="shared" si="1922"/>
        <v>0.214</v>
      </c>
      <c r="AP389" s="308">
        <f t="shared" si="1922"/>
        <v>0.214</v>
      </c>
      <c r="AQ389" s="308">
        <f t="shared" si="1922"/>
        <v>0.214</v>
      </c>
      <c r="AR389" s="308">
        <f t="shared" si="1922"/>
        <v>0.214</v>
      </c>
      <c r="AS389" s="309">
        <f t="shared" si="1922"/>
        <v>0.214</v>
      </c>
      <c r="AT389" s="309">
        <f t="shared" si="1922"/>
        <v>0.20100000000000001</v>
      </c>
      <c r="AU389" s="309">
        <f t="shared" si="1922"/>
        <v>0.20100000000000001</v>
      </c>
      <c r="AV389" s="309">
        <f t="shared" si="1922"/>
        <v>0.20100000000000001</v>
      </c>
      <c r="AW389" s="309">
        <f t="shared" si="1922"/>
        <v>0.20100000000000001</v>
      </c>
      <c r="AX389" s="309">
        <f t="shared" si="1922"/>
        <v>0.20100000000000001</v>
      </c>
      <c r="AY389" s="309">
        <f t="shared" si="1922"/>
        <v>0.20100000000000001</v>
      </c>
      <c r="AZ389" s="309">
        <f t="shared" si="1922"/>
        <v>0.20100000000000001</v>
      </c>
      <c r="BA389" s="309">
        <f t="shared" si="1922"/>
        <v>0.20100000000000001</v>
      </c>
      <c r="BB389" s="309">
        <f t="shared" si="1922"/>
        <v>0.20100000000000001</v>
      </c>
      <c r="BC389" s="310">
        <f t="shared" si="1922"/>
        <v>0.20100000000000001</v>
      </c>
      <c r="BD389" s="310">
        <f t="shared" si="1922"/>
        <v>0.20100000000000001</v>
      </c>
      <c r="BE389" s="310">
        <f t="shared" si="1922"/>
        <v>0.20100000000000001</v>
      </c>
      <c r="BF389" s="310">
        <f t="shared" si="1922"/>
        <v>0.20100000000000001</v>
      </c>
      <c r="BG389" s="310">
        <f t="shared" si="1922"/>
        <v>0.20100000000000001</v>
      </c>
      <c r="BH389" s="310">
        <f t="shared" si="1922"/>
        <v>0.20100000000000001</v>
      </c>
      <c r="BI389" s="311">
        <f t="shared" si="1922"/>
        <v>0.20100000000000001</v>
      </c>
      <c r="BJ389" s="310">
        <f t="shared" si="1922"/>
        <v>0.20100000000000001</v>
      </c>
      <c r="BK389" s="310">
        <f t="shared" si="1922"/>
        <v>0.20100000000000001</v>
      </c>
      <c r="BL389" s="310">
        <f t="shared" si="1922"/>
        <v>0.20100000000000001</v>
      </c>
      <c r="BM389" s="312">
        <f t="shared" ref="BM389:CC389" si="1923">BM343</f>
        <v>0.20100000000000001</v>
      </c>
      <c r="BN389" s="312">
        <f t="shared" si="1923"/>
        <v>0.20100000000000001</v>
      </c>
      <c r="BO389" s="312">
        <f t="shared" si="1923"/>
        <v>0.20100000000000001</v>
      </c>
      <c r="BP389" s="312">
        <f t="shared" si="1923"/>
        <v>0.20100000000000001</v>
      </c>
      <c r="BQ389" s="312">
        <f t="shared" si="1923"/>
        <v>0.20100000000000001</v>
      </c>
      <c r="BR389" s="312">
        <f t="shared" si="1923"/>
        <v>0.20100000000000001</v>
      </c>
      <c r="BS389" s="312">
        <f t="shared" si="1923"/>
        <v>0.20100000000000001</v>
      </c>
      <c r="BT389" s="312">
        <f t="shared" si="1923"/>
        <v>0.20100000000000001</v>
      </c>
      <c r="BU389" s="312">
        <f t="shared" si="1923"/>
        <v>0.20100000000000001</v>
      </c>
      <c r="BV389" s="312">
        <f t="shared" si="1923"/>
        <v>0.20100000000000001</v>
      </c>
      <c r="BW389" s="312">
        <f t="shared" si="1923"/>
        <v>0.20100000000000001</v>
      </c>
      <c r="BX389" s="312">
        <f t="shared" si="1923"/>
        <v>0.20100000000000001</v>
      </c>
      <c r="BY389" s="312">
        <f t="shared" si="1923"/>
        <v>0.20100000000000001</v>
      </c>
      <c r="BZ389" s="312">
        <f t="shared" si="1923"/>
        <v>0.20100000000000001</v>
      </c>
      <c r="CA389" s="312">
        <f t="shared" si="1923"/>
        <v>0.20100000000000001</v>
      </c>
      <c r="CB389" s="312">
        <f t="shared" si="1923"/>
        <v>0.20100000000000001</v>
      </c>
      <c r="CC389" s="312">
        <f t="shared" si="1923"/>
        <v>0.20100000000000001</v>
      </c>
      <c r="CD389" s="364"/>
    </row>
    <row r="390" spans="37:82" ht="15.6">
      <c r="AK390" s="171" t="s">
        <v>718</v>
      </c>
      <c r="AL390" s="122"/>
      <c r="AM390" s="122"/>
      <c r="AN390" s="308">
        <f t="shared" ref="AN390:BL390" si="1924">AN344</f>
        <v>0</v>
      </c>
      <c r="AO390" s="308">
        <f t="shared" si="1924"/>
        <v>0</v>
      </c>
      <c r="AP390" s="308">
        <f t="shared" si="1924"/>
        <v>0</v>
      </c>
      <c r="AQ390" s="308">
        <f t="shared" si="1924"/>
        <v>0</v>
      </c>
      <c r="AR390" s="308">
        <f t="shared" si="1924"/>
        <v>0</v>
      </c>
      <c r="AS390" s="309">
        <f t="shared" si="1924"/>
        <v>0</v>
      </c>
      <c r="AT390" s="309">
        <f t="shared" si="1924"/>
        <v>0</v>
      </c>
      <c r="AU390" s="309">
        <f t="shared" si="1924"/>
        <v>0</v>
      </c>
      <c r="AV390" s="309">
        <f t="shared" si="1924"/>
        <v>0</v>
      </c>
      <c r="AW390" s="309">
        <f t="shared" si="1924"/>
        <v>0</v>
      </c>
      <c r="AX390" s="309">
        <f t="shared" si="1924"/>
        <v>0</v>
      </c>
      <c r="AY390" s="309">
        <f t="shared" si="1924"/>
        <v>0</v>
      </c>
      <c r="AZ390" s="309">
        <f t="shared" si="1924"/>
        <v>0</v>
      </c>
      <c r="BA390" s="309">
        <f t="shared" si="1924"/>
        <v>0</v>
      </c>
      <c r="BB390" s="309">
        <f t="shared" si="1924"/>
        <v>0</v>
      </c>
      <c r="BC390" s="310">
        <f t="shared" si="1924"/>
        <v>0</v>
      </c>
      <c r="BD390" s="310">
        <f t="shared" si="1924"/>
        <v>0</v>
      </c>
      <c r="BE390" s="310">
        <f t="shared" si="1924"/>
        <v>0</v>
      </c>
      <c r="BF390" s="310">
        <f t="shared" si="1924"/>
        <v>0</v>
      </c>
      <c r="BG390" s="310">
        <f t="shared" si="1924"/>
        <v>0</v>
      </c>
      <c r="BH390" s="310">
        <f t="shared" si="1924"/>
        <v>0</v>
      </c>
      <c r="BI390" s="311">
        <f t="shared" si="1924"/>
        <v>0</v>
      </c>
      <c r="BJ390" s="310">
        <f t="shared" si="1924"/>
        <v>0</v>
      </c>
      <c r="BK390" s="310">
        <f t="shared" si="1924"/>
        <v>0</v>
      </c>
      <c r="BL390" s="310">
        <f t="shared" si="1924"/>
        <v>0</v>
      </c>
      <c r="BM390" s="312">
        <f t="shared" ref="BM390:CC390" si="1925">BM344</f>
        <v>0</v>
      </c>
      <c r="BN390" s="312">
        <f t="shared" si="1925"/>
        <v>0</v>
      </c>
      <c r="BO390" s="312">
        <f t="shared" si="1925"/>
        <v>0</v>
      </c>
      <c r="BP390" s="312">
        <f t="shared" si="1925"/>
        <v>0</v>
      </c>
      <c r="BQ390" s="312">
        <f t="shared" si="1925"/>
        <v>0</v>
      </c>
      <c r="BR390" s="312">
        <f t="shared" si="1925"/>
        <v>0</v>
      </c>
      <c r="BS390" s="312">
        <f t="shared" si="1925"/>
        <v>0</v>
      </c>
      <c r="BT390" s="312">
        <f t="shared" si="1925"/>
        <v>0</v>
      </c>
      <c r="BU390" s="312">
        <f t="shared" si="1925"/>
        <v>0</v>
      </c>
      <c r="BV390" s="312">
        <f t="shared" si="1925"/>
        <v>0</v>
      </c>
      <c r="BW390" s="312">
        <f t="shared" si="1925"/>
        <v>0</v>
      </c>
      <c r="BX390" s="312">
        <f t="shared" si="1925"/>
        <v>0</v>
      </c>
      <c r="BY390" s="312">
        <f t="shared" si="1925"/>
        <v>0</v>
      </c>
      <c r="BZ390" s="312">
        <f t="shared" si="1925"/>
        <v>0</v>
      </c>
      <c r="CA390" s="312">
        <f t="shared" si="1925"/>
        <v>0</v>
      </c>
      <c r="CB390" s="312">
        <f t="shared" si="1925"/>
        <v>0</v>
      </c>
      <c r="CC390" s="312">
        <f t="shared" si="1925"/>
        <v>0</v>
      </c>
      <c r="CD390" s="364"/>
    </row>
    <row r="391" spans="37:82">
      <c r="AK391" s="171" t="s">
        <v>719</v>
      </c>
      <c r="AL391" s="122"/>
      <c r="AM391" s="122"/>
      <c r="AN391" s="308">
        <f t="shared" ref="AN391:BL391" si="1926">AN345</f>
        <v>0.21</v>
      </c>
      <c r="AO391" s="308">
        <f t="shared" si="1926"/>
        <v>0.21</v>
      </c>
      <c r="AP391" s="308">
        <f t="shared" si="1926"/>
        <v>0.21</v>
      </c>
      <c r="AQ391" s="308">
        <f t="shared" si="1926"/>
        <v>0.21</v>
      </c>
      <c r="AR391" s="308">
        <f t="shared" si="1926"/>
        <v>0.21</v>
      </c>
      <c r="AS391" s="309">
        <f t="shared" si="1926"/>
        <v>0.21</v>
      </c>
      <c r="AT391" s="309">
        <f t="shared" si="1926"/>
        <v>0.17</v>
      </c>
      <c r="AU391" s="309">
        <f t="shared" si="1926"/>
        <v>0.22</v>
      </c>
      <c r="AV391" s="309">
        <f t="shared" si="1926"/>
        <v>0.22</v>
      </c>
      <c r="AW391" s="309">
        <f t="shared" si="1926"/>
        <v>0.22</v>
      </c>
      <c r="AX391" s="309">
        <f t="shared" si="1926"/>
        <v>0.22</v>
      </c>
      <c r="AY391" s="309">
        <f t="shared" si="1926"/>
        <v>0.22</v>
      </c>
      <c r="AZ391" s="309">
        <f t="shared" si="1926"/>
        <v>0.22</v>
      </c>
      <c r="BA391" s="309">
        <f t="shared" si="1926"/>
        <v>0.22</v>
      </c>
      <c r="BB391" s="309">
        <f t="shared" si="1926"/>
        <v>0.22</v>
      </c>
      <c r="BC391" s="310">
        <f t="shared" si="1926"/>
        <v>0.22</v>
      </c>
      <c r="BD391" s="310">
        <f t="shared" si="1926"/>
        <v>0.22</v>
      </c>
      <c r="BE391" s="310">
        <f t="shared" si="1926"/>
        <v>0.22</v>
      </c>
      <c r="BF391" s="310">
        <f t="shared" si="1926"/>
        <v>0.22</v>
      </c>
      <c r="BG391" s="310">
        <f t="shared" si="1926"/>
        <v>0.22</v>
      </c>
      <c r="BH391" s="310">
        <f t="shared" si="1926"/>
        <v>0.22</v>
      </c>
      <c r="BI391" s="311">
        <f t="shared" si="1926"/>
        <v>0.22</v>
      </c>
      <c r="BJ391" s="310">
        <f t="shared" si="1926"/>
        <v>0.22</v>
      </c>
      <c r="BK391" s="310">
        <f t="shared" si="1926"/>
        <v>0.22</v>
      </c>
      <c r="BL391" s="310">
        <f t="shared" si="1926"/>
        <v>0.22</v>
      </c>
      <c r="BM391" s="312">
        <f t="shared" ref="BM391:CC391" si="1927">BM345</f>
        <v>0.22</v>
      </c>
      <c r="BN391" s="312">
        <f t="shared" si="1927"/>
        <v>0.22</v>
      </c>
      <c r="BO391" s="312">
        <f t="shared" si="1927"/>
        <v>0.22</v>
      </c>
      <c r="BP391" s="312">
        <f t="shared" si="1927"/>
        <v>0.22</v>
      </c>
      <c r="BQ391" s="312">
        <f t="shared" si="1927"/>
        <v>0.22</v>
      </c>
      <c r="BR391" s="312">
        <f t="shared" si="1927"/>
        <v>0.22</v>
      </c>
      <c r="BS391" s="312">
        <f t="shared" si="1927"/>
        <v>0.22</v>
      </c>
      <c r="BT391" s="312">
        <f t="shared" si="1927"/>
        <v>0.22</v>
      </c>
      <c r="BU391" s="312">
        <f t="shared" si="1927"/>
        <v>0.22</v>
      </c>
      <c r="BV391" s="312">
        <f t="shared" si="1927"/>
        <v>0.22</v>
      </c>
      <c r="BW391" s="312">
        <f t="shared" si="1927"/>
        <v>0.22</v>
      </c>
      <c r="BX391" s="312">
        <f t="shared" si="1927"/>
        <v>0.22</v>
      </c>
      <c r="BY391" s="312">
        <f t="shared" si="1927"/>
        <v>0.22</v>
      </c>
      <c r="BZ391" s="312">
        <f t="shared" si="1927"/>
        <v>0.22</v>
      </c>
      <c r="CA391" s="312">
        <f t="shared" si="1927"/>
        <v>0.22</v>
      </c>
      <c r="CB391" s="312">
        <f t="shared" si="1927"/>
        <v>0.22</v>
      </c>
      <c r="CC391" s="312">
        <f t="shared" si="1927"/>
        <v>0.22</v>
      </c>
      <c r="CD391" s="364"/>
    </row>
    <row r="392" spans="37:82">
      <c r="AK392" s="171" t="s">
        <v>720</v>
      </c>
      <c r="AL392" s="122"/>
      <c r="AM392" s="122"/>
      <c r="AN392" s="318">
        <f t="shared" ref="AN392:BL392" si="1928">AN346</f>
        <v>0.02</v>
      </c>
      <c r="AO392" s="318">
        <f t="shared" si="1928"/>
        <v>0.02</v>
      </c>
      <c r="AP392" s="318">
        <f t="shared" si="1928"/>
        <v>0.02</v>
      </c>
      <c r="AQ392" s="318">
        <f t="shared" si="1928"/>
        <v>0.02</v>
      </c>
      <c r="AR392" s="318">
        <f t="shared" si="1928"/>
        <v>0.02</v>
      </c>
      <c r="AS392" s="319">
        <f t="shared" si="1928"/>
        <v>0.02</v>
      </c>
      <c r="AT392" s="319">
        <f t="shared" si="1928"/>
        <v>0.02</v>
      </c>
      <c r="AU392" s="319">
        <f t="shared" si="1928"/>
        <v>0.02</v>
      </c>
      <c r="AV392" s="319">
        <f t="shared" si="1928"/>
        <v>0.02</v>
      </c>
      <c r="AW392" s="319">
        <f t="shared" si="1928"/>
        <v>0.02</v>
      </c>
      <c r="AX392" s="319">
        <f t="shared" si="1928"/>
        <v>0.02</v>
      </c>
      <c r="AY392" s="319">
        <f t="shared" si="1928"/>
        <v>0.02</v>
      </c>
      <c r="AZ392" s="319">
        <f t="shared" si="1928"/>
        <v>0.02</v>
      </c>
      <c r="BA392" s="319">
        <f t="shared" si="1928"/>
        <v>0.02</v>
      </c>
      <c r="BB392" s="319">
        <f t="shared" si="1928"/>
        <v>0.02</v>
      </c>
      <c r="BC392" s="320">
        <f t="shared" si="1928"/>
        <v>0.02</v>
      </c>
      <c r="BD392" s="320">
        <f t="shared" si="1928"/>
        <v>0.02</v>
      </c>
      <c r="BE392" s="320">
        <f t="shared" si="1928"/>
        <v>0.02</v>
      </c>
      <c r="BF392" s="320">
        <f t="shared" si="1928"/>
        <v>0.02</v>
      </c>
      <c r="BG392" s="320">
        <f t="shared" si="1928"/>
        <v>0.02</v>
      </c>
      <c r="BH392" s="320">
        <f t="shared" si="1928"/>
        <v>0.02</v>
      </c>
      <c r="BI392" s="321">
        <f t="shared" si="1928"/>
        <v>0.02</v>
      </c>
      <c r="BJ392" s="320">
        <f t="shared" si="1928"/>
        <v>0.02</v>
      </c>
      <c r="BK392" s="320">
        <f t="shared" si="1928"/>
        <v>0.02</v>
      </c>
      <c r="BL392" s="320">
        <f t="shared" si="1928"/>
        <v>0.02</v>
      </c>
      <c r="BM392" s="322">
        <f t="shared" ref="BM392:CC392" si="1929">BM346</f>
        <v>0.02</v>
      </c>
      <c r="BN392" s="322">
        <f t="shared" si="1929"/>
        <v>0.02</v>
      </c>
      <c r="BO392" s="322">
        <f t="shared" si="1929"/>
        <v>0.02</v>
      </c>
      <c r="BP392" s="322">
        <f t="shared" si="1929"/>
        <v>0.02</v>
      </c>
      <c r="BQ392" s="322">
        <f t="shared" si="1929"/>
        <v>0.02</v>
      </c>
      <c r="BR392" s="322">
        <f t="shared" si="1929"/>
        <v>0.02</v>
      </c>
      <c r="BS392" s="322">
        <f t="shared" si="1929"/>
        <v>0.02</v>
      </c>
      <c r="BT392" s="322">
        <f t="shared" si="1929"/>
        <v>0.02</v>
      </c>
      <c r="BU392" s="322">
        <f t="shared" si="1929"/>
        <v>0.02</v>
      </c>
      <c r="BV392" s="322">
        <f t="shared" si="1929"/>
        <v>0.02</v>
      </c>
      <c r="BW392" s="322">
        <f t="shared" si="1929"/>
        <v>0.02</v>
      </c>
      <c r="BX392" s="322">
        <f t="shared" si="1929"/>
        <v>0.02</v>
      </c>
      <c r="BY392" s="322">
        <f t="shared" si="1929"/>
        <v>0.02</v>
      </c>
      <c r="BZ392" s="322">
        <f t="shared" si="1929"/>
        <v>0.02</v>
      </c>
      <c r="CA392" s="322">
        <f t="shared" si="1929"/>
        <v>0.02</v>
      </c>
      <c r="CB392" s="322">
        <f t="shared" si="1929"/>
        <v>0.02</v>
      </c>
      <c r="CC392" s="322">
        <f t="shared" si="1929"/>
        <v>0.02</v>
      </c>
      <c r="CD392" s="364"/>
    </row>
    <row r="393" spans="37:82">
      <c r="AK393" s="171"/>
      <c r="AL393" s="122"/>
      <c r="AM393" s="122"/>
      <c r="AN393" s="122"/>
      <c r="AO393" s="293"/>
      <c r="AP393" s="148"/>
      <c r="AQ393" s="148"/>
      <c r="AR393" s="148"/>
      <c r="BC393" s="121"/>
      <c r="BD393" s="121"/>
      <c r="BG393" s="121"/>
      <c r="BH393" s="121"/>
      <c r="BI393" s="294"/>
      <c r="BJ393" s="121"/>
      <c r="BK393" s="121"/>
      <c r="BL393" s="121"/>
      <c r="BM393" s="295"/>
      <c r="BN393" s="295"/>
      <c r="BO393" s="295"/>
      <c r="BP393" s="295"/>
      <c r="BQ393" s="295"/>
      <c r="BR393" s="295"/>
      <c r="BS393" s="295"/>
      <c r="BT393" s="295"/>
      <c r="BU393" s="295"/>
      <c r="BV393" s="295"/>
      <c r="BW393" s="295"/>
      <c r="BX393" s="295"/>
      <c r="BY393" s="295"/>
      <c r="BZ393" s="295"/>
      <c r="CA393" s="295"/>
      <c r="CB393" s="295"/>
      <c r="CC393" s="295"/>
      <c r="CD393" s="364"/>
    </row>
    <row r="394" spans="37:82">
      <c r="AK394" s="171"/>
      <c r="AL394" s="122"/>
      <c r="AM394" s="122"/>
      <c r="AN394" s="122">
        <v>2001</v>
      </c>
      <c r="AO394" s="329">
        <f t="shared" ref="AO394:BL394" si="1930">AN394+1</f>
        <v>2002</v>
      </c>
      <c r="AP394" s="148">
        <f t="shared" si="1930"/>
        <v>2003</v>
      </c>
      <c r="AQ394" s="148">
        <f t="shared" si="1930"/>
        <v>2004</v>
      </c>
      <c r="AR394" s="148">
        <f t="shared" si="1930"/>
        <v>2005</v>
      </c>
      <c r="AS394" s="3">
        <f t="shared" si="1930"/>
        <v>2006</v>
      </c>
      <c r="AT394" s="3">
        <f t="shared" si="1930"/>
        <v>2007</v>
      </c>
      <c r="AU394" s="3">
        <f t="shared" si="1930"/>
        <v>2008</v>
      </c>
      <c r="AV394" s="3">
        <f t="shared" si="1930"/>
        <v>2009</v>
      </c>
      <c r="AW394" s="3">
        <f t="shared" si="1930"/>
        <v>2010</v>
      </c>
      <c r="AX394" s="3">
        <f t="shared" si="1930"/>
        <v>2011</v>
      </c>
      <c r="AY394" s="3">
        <f t="shared" si="1930"/>
        <v>2012</v>
      </c>
      <c r="AZ394" s="3">
        <f t="shared" si="1930"/>
        <v>2013</v>
      </c>
      <c r="BA394" s="3">
        <f t="shared" si="1930"/>
        <v>2014</v>
      </c>
      <c r="BB394" s="3">
        <f t="shared" si="1930"/>
        <v>2015</v>
      </c>
      <c r="BC394" s="121">
        <f t="shared" si="1930"/>
        <v>2016</v>
      </c>
      <c r="BD394" s="121">
        <f t="shared" si="1930"/>
        <v>2017</v>
      </c>
      <c r="BE394" s="121">
        <f t="shared" si="1930"/>
        <v>2018</v>
      </c>
      <c r="BF394" s="121">
        <f t="shared" si="1930"/>
        <v>2019</v>
      </c>
      <c r="BG394" s="121">
        <f t="shared" si="1930"/>
        <v>2020</v>
      </c>
      <c r="BH394" s="121">
        <f t="shared" si="1930"/>
        <v>2021</v>
      </c>
      <c r="BI394" s="294">
        <f t="shared" si="1930"/>
        <v>2022</v>
      </c>
      <c r="BJ394" s="121">
        <f t="shared" si="1930"/>
        <v>2023</v>
      </c>
      <c r="BK394" s="121">
        <f t="shared" si="1930"/>
        <v>2024</v>
      </c>
      <c r="BL394" s="121">
        <f t="shared" si="1930"/>
        <v>2025</v>
      </c>
      <c r="BM394" s="295">
        <f t="shared" ref="BM394" si="1931">BL394+1</f>
        <v>2026</v>
      </c>
      <c r="BN394" s="295">
        <f t="shared" ref="BN394" si="1932">BM394+1</f>
        <v>2027</v>
      </c>
      <c r="BO394" s="295">
        <f t="shared" ref="BO394" si="1933">BN394+1</f>
        <v>2028</v>
      </c>
      <c r="BP394" s="295">
        <f t="shared" ref="BP394" si="1934">BO394+1</f>
        <v>2029</v>
      </c>
      <c r="BQ394" s="295">
        <f t="shared" ref="BQ394" si="1935">BP394+1</f>
        <v>2030</v>
      </c>
      <c r="BR394" s="295">
        <f t="shared" ref="BR394" si="1936">BQ394+1</f>
        <v>2031</v>
      </c>
      <c r="BS394" s="295">
        <f t="shared" ref="BS394" si="1937">BR394+1</f>
        <v>2032</v>
      </c>
      <c r="BT394" s="295">
        <f t="shared" ref="BT394" si="1938">BS394+1</f>
        <v>2033</v>
      </c>
      <c r="BU394" s="295">
        <f t="shared" ref="BU394" si="1939">BT394+1</f>
        <v>2034</v>
      </c>
      <c r="BV394" s="295">
        <f t="shared" ref="BV394" si="1940">BU394+1</f>
        <v>2035</v>
      </c>
      <c r="BW394" s="295">
        <f t="shared" ref="BW394" si="1941">BV394+1</f>
        <v>2036</v>
      </c>
      <c r="BX394" s="295">
        <f t="shared" ref="BX394" si="1942">BW394+1</f>
        <v>2037</v>
      </c>
      <c r="BY394" s="295">
        <f t="shared" ref="BY394" si="1943">BX394+1</f>
        <v>2038</v>
      </c>
      <c r="BZ394" s="295">
        <f t="shared" ref="BZ394" si="1944">BY394+1</f>
        <v>2039</v>
      </c>
      <c r="CA394" s="295">
        <f t="shared" ref="CA394" si="1945">BZ394+1</f>
        <v>2040</v>
      </c>
      <c r="CB394" s="295">
        <f t="shared" ref="CB394" si="1946">CA394+1</f>
        <v>2041</v>
      </c>
      <c r="CC394" s="295">
        <f t="shared" ref="CC394" si="1947">CB394+1</f>
        <v>2042</v>
      </c>
      <c r="CD394" s="364"/>
    </row>
    <row r="395" spans="37:82">
      <c r="AK395" s="171"/>
      <c r="AL395" s="122"/>
      <c r="AM395" s="122"/>
      <c r="AN395" s="122" t="s">
        <v>722</v>
      </c>
      <c r="AO395" s="293" t="s">
        <v>722</v>
      </c>
      <c r="AP395" s="148" t="s">
        <v>722</v>
      </c>
      <c r="AQ395" s="148" t="s">
        <v>722</v>
      </c>
      <c r="AR395" s="148" t="s">
        <v>722</v>
      </c>
      <c r="AS395" s="3" t="s">
        <v>722</v>
      </c>
      <c r="AT395" s="3" t="s">
        <v>722</v>
      </c>
      <c r="AU395" s="3" t="s">
        <v>722</v>
      </c>
      <c r="AV395" s="3" t="s">
        <v>722</v>
      </c>
      <c r="AW395" s="3" t="s">
        <v>722</v>
      </c>
      <c r="AX395" s="3" t="s">
        <v>722</v>
      </c>
      <c r="AY395" s="3" t="s">
        <v>722</v>
      </c>
      <c r="AZ395" s="3" t="s">
        <v>722</v>
      </c>
      <c r="BA395" s="3" t="s">
        <v>722</v>
      </c>
      <c r="BB395" s="3" t="s">
        <v>722</v>
      </c>
      <c r="BC395" s="121" t="s">
        <v>722</v>
      </c>
      <c r="BD395" s="121" t="s">
        <v>722</v>
      </c>
      <c r="BE395" s="121" t="s">
        <v>722</v>
      </c>
      <c r="BF395" s="121" t="s">
        <v>722</v>
      </c>
      <c r="BG395" s="121" t="s">
        <v>722</v>
      </c>
      <c r="BH395" s="121" t="s">
        <v>722</v>
      </c>
      <c r="BI395" s="294" t="s">
        <v>722</v>
      </c>
      <c r="BJ395" s="121" t="s">
        <v>722</v>
      </c>
      <c r="BK395" s="121" t="s">
        <v>722</v>
      </c>
      <c r="BL395" s="121" t="s">
        <v>722</v>
      </c>
      <c r="BM395" s="295" t="s">
        <v>722</v>
      </c>
      <c r="BN395" s="295" t="s">
        <v>722</v>
      </c>
      <c r="BO395" s="295" t="s">
        <v>722</v>
      </c>
      <c r="BP395" s="295" t="s">
        <v>722</v>
      </c>
      <c r="BQ395" s="295" t="s">
        <v>722</v>
      </c>
      <c r="BR395" s="295" t="s">
        <v>722</v>
      </c>
      <c r="BS395" s="295" t="s">
        <v>722</v>
      </c>
      <c r="BT395" s="295" t="s">
        <v>722</v>
      </c>
      <c r="BU395" s="295" t="s">
        <v>722</v>
      </c>
      <c r="BV395" s="295" t="s">
        <v>722</v>
      </c>
      <c r="BW395" s="295" t="s">
        <v>722</v>
      </c>
      <c r="BX395" s="295" t="s">
        <v>722</v>
      </c>
      <c r="BY395" s="295" t="s">
        <v>722</v>
      </c>
      <c r="BZ395" s="295" t="s">
        <v>722</v>
      </c>
      <c r="CA395" s="295" t="s">
        <v>722</v>
      </c>
      <c r="CB395" s="295" t="s">
        <v>722</v>
      </c>
      <c r="CC395" s="295" t="s">
        <v>722</v>
      </c>
      <c r="CD395" s="364"/>
    </row>
    <row r="396" spans="37:82">
      <c r="AK396" s="171" t="s">
        <v>715</v>
      </c>
      <c r="AL396" s="122"/>
      <c r="AM396" s="122"/>
      <c r="AN396" s="299">
        <f t="shared" ref="AN396:BL396" si="1948">AN350</f>
        <v>2.6651231066002534E-2</v>
      </c>
      <c r="AO396" s="299">
        <f t="shared" si="1948"/>
        <v>3.7659730819599391E-2</v>
      </c>
      <c r="AP396" s="299">
        <f t="shared" si="1948"/>
        <v>4.1433788213758316E-2</v>
      </c>
      <c r="AQ396" s="299">
        <f t="shared" si="1948"/>
        <v>4.1022225148983571E-2</v>
      </c>
      <c r="AR396" s="299">
        <f t="shared" si="1948"/>
        <v>3.2974624821844323E-2</v>
      </c>
      <c r="AS396" s="300">
        <f t="shared" si="1948"/>
        <v>1.741105519772157E-2</v>
      </c>
      <c r="AT396" s="300">
        <f t="shared" si="1948"/>
        <v>1.0559160160651171E-2</v>
      </c>
      <c r="AU396" s="300">
        <f t="shared" si="1948"/>
        <v>1.0162187059377326E-2</v>
      </c>
      <c r="AV396" s="300">
        <f t="shared" si="1948"/>
        <v>1.7668932912550117E-2</v>
      </c>
      <c r="AW396" s="300">
        <f t="shared" si="1948"/>
        <v>2.5444356029305171E-2</v>
      </c>
      <c r="AX396" s="300">
        <f t="shared" si="1948"/>
        <v>2.4641313377188334E-2</v>
      </c>
      <c r="AY396" s="300">
        <f t="shared" si="1948"/>
        <v>2.1741447391596669E-2</v>
      </c>
      <c r="AZ396" s="300">
        <f t="shared" si="1948"/>
        <v>2.5437233887533495E-2</v>
      </c>
      <c r="BA396" s="300">
        <f t="shared" si="1948"/>
        <v>1.3861492515345297E-2</v>
      </c>
      <c r="BB396" s="300">
        <f t="shared" si="1948"/>
        <v>1.3694652802078267E-2</v>
      </c>
      <c r="BC396" s="301">
        <f t="shared" si="1948"/>
        <v>1.2383656557784395E-2</v>
      </c>
      <c r="BD396" s="301">
        <f t="shared" si="1948"/>
        <v>1.3646416148230811E-2</v>
      </c>
      <c r="BE396" s="301">
        <f t="shared" si="1948"/>
        <v>1.451037729467175E-2</v>
      </c>
      <c r="BF396" s="301">
        <f t="shared" si="1948"/>
        <v>1.6186984318659059E-2</v>
      </c>
      <c r="BG396" s="301">
        <f t="shared" si="1948"/>
        <v>2.056297127094453E-2</v>
      </c>
      <c r="BH396" s="301">
        <f t="shared" si="1948"/>
        <v>2.2436713595748392E-2</v>
      </c>
      <c r="BI396" s="302">
        <f t="shared" si="1948"/>
        <v>2.1004539684301715E-2</v>
      </c>
      <c r="BJ396" s="301">
        <f t="shared" si="1948"/>
        <v>2.4462787806639907E-2</v>
      </c>
      <c r="BK396" s="301">
        <f t="shared" si="1948"/>
        <v>5.0900385505608714E-2</v>
      </c>
      <c r="BL396" s="301">
        <f t="shared" si="1948"/>
        <v>6.2614622044458779E-2</v>
      </c>
      <c r="BM396" s="303">
        <f t="shared" ref="BM396:CC396" si="1949">BM350</f>
        <v>6.2614622044458779E-2</v>
      </c>
      <c r="BN396" s="303">
        <f t="shared" si="1949"/>
        <v>6.2614622044458779E-2</v>
      </c>
      <c r="BO396" s="303">
        <f t="shared" si="1949"/>
        <v>6.2614622044458779E-2</v>
      </c>
      <c r="BP396" s="303">
        <f t="shared" si="1949"/>
        <v>6.2614622044458779E-2</v>
      </c>
      <c r="BQ396" s="303">
        <f t="shared" si="1949"/>
        <v>6.2614622044458779E-2</v>
      </c>
      <c r="BR396" s="303">
        <f t="shared" si="1949"/>
        <v>6.2614622044458779E-2</v>
      </c>
      <c r="BS396" s="303">
        <f t="shared" si="1949"/>
        <v>6.2614622044458779E-2</v>
      </c>
      <c r="BT396" s="303">
        <f t="shared" si="1949"/>
        <v>6.2614622044458779E-2</v>
      </c>
      <c r="BU396" s="303">
        <f t="shared" si="1949"/>
        <v>6.2614622044458779E-2</v>
      </c>
      <c r="BV396" s="303">
        <f t="shared" si="1949"/>
        <v>6.2614622044458779E-2</v>
      </c>
      <c r="BW396" s="303">
        <f t="shared" si="1949"/>
        <v>6.2614622044458779E-2</v>
      </c>
      <c r="BX396" s="303">
        <f t="shared" si="1949"/>
        <v>6.2614622044458779E-2</v>
      </c>
      <c r="BY396" s="303">
        <f t="shared" si="1949"/>
        <v>6.2614622044458779E-2</v>
      </c>
      <c r="BZ396" s="303">
        <f t="shared" si="1949"/>
        <v>6.2614622044458779E-2</v>
      </c>
      <c r="CA396" s="303">
        <f t="shared" si="1949"/>
        <v>6.2614622044458779E-2</v>
      </c>
      <c r="CB396" s="303">
        <f t="shared" si="1949"/>
        <v>6.2614622044458779E-2</v>
      </c>
      <c r="CC396" s="303">
        <f t="shared" si="1949"/>
        <v>6.2614622044458779E-2</v>
      </c>
      <c r="CD396" s="364"/>
    </row>
    <row r="397" spans="37:82">
      <c r="AK397" s="171" t="s">
        <v>716</v>
      </c>
      <c r="AL397" s="122"/>
      <c r="AM397" s="122"/>
      <c r="AN397" s="308">
        <f t="shared" ref="AN397:BL397" si="1950">AN351</f>
        <v>5.4500009839908214E-2</v>
      </c>
      <c r="AO397" s="308">
        <f t="shared" si="1950"/>
        <v>4.7799991598603153E-2</v>
      </c>
      <c r="AP397" s="308">
        <f t="shared" si="1950"/>
        <v>4.6599997461220122E-2</v>
      </c>
      <c r="AQ397" s="308">
        <f t="shared" si="1950"/>
        <v>4.5000007490993976E-2</v>
      </c>
      <c r="AR397" s="308">
        <f t="shared" si="1950"/>
        <v>3.9300011835601056E-2</v>
      </c>
      <c r="AS397" s="309">
        <f t="shared" si="1950"/>
        <v>3.6156695917221038E-2</v>
      </c>
      <c r="AT397" s="309">
        <f t="shared" si="1950"/>
        <v>3.8235620751875921E-2</v>
      </c>
      <c r="AU397" s="309">
        <f t="shared" si="1950"/>
        <v>4.410003903757409E-2</v>
      </c>
      <c r="AV397" s="309">
        <f t="shared" si="1950"/>
        <v>4.2200028760331243E-2</v>
      </c>
      <c r="AW397" s="309">
        <f t="shared" si="1950"/>
        <v>3.8900033450578686E-2</v>
      </c>
      <c r="AX397" s="309">
        <f t="shared" si="1950"/>
        <v>3.1000007537453245E-2</v>
      </c>
      <c r="AY397" s="309">
        <f t="shared" si="1950"/>
        <v>2.7100009653499013E-2</v>
      </c>
      <c r="AZ397" s="309">
        <f t="shared" si="1950"/>
        <v>2.2300050192195053E-2</v>
      </c>
      <c r="BA397" s="309">
        <f t="shared" si="1950"/>
        <v>2.5299957325744638E-2</v>
      </c>
      <c r="BB397" s="309">
        <f t="shared" si="1950"/>
        <v>1.5399960174683036E-2</v>
      </c>
      <c r="BC397" s="310">
        <f t="shared" si="1950"/>
        <v>1.1100034333807018E-2</v>
      </c>
      <c r="BD397" s="310">
        <f t="shared" si="1950"/>
        <v>7.1000003200292205E-3</v>
      </c>
      <c r="BE397" s="310">
        <f t="shared" si="1950"/>
        <v>9.1000155016305317E-3</v>
      </c>
      <c r="BF397" s="310">
        <f t="shared" si="1950"/>
        <v>8.6000335029261521E-3</v>
      </c>
      <c r="BG397" s="310">
        <f t="shared" si="1950"/>
        <v>1.0400554570129117E-3</v>
      </c>
      <c r="BH397" s="310">
        <f t="shared" si="1950"/>
        <v>-2.1600186074329786E-3</v>
      </c>
      <c r="BI397" s="311">
        <f t="shared" si="1950"/>
        <v>8.7995469739587939E-4</v>
      </c>
      <c r="BJ397" s="310">
        <f t="shared" si="1950"/>
        <v>2.3329968858514682E-2</v>
      </c>
      <c r="BK397" s="310">
        <f t="shared" si="1950"/>
        <v>3.0590005328907655E-2</v>
      </c>
      <c r="BL397" s="310">
        <f t="shared" si="1950"/>
        <v>2.6869942060977925E-2</v>
      </c>
      <c r="BM397" s="312">
        <f t="shared" ref="BM397:CC397" si="1951">BM351</f>
        <v>2.6869942060977925E-2</v>
      </c>
      <c r="BN397" s="312">
        <f t="shared" si="1951"/>
        <v>2.6869942060977925E-2</v>
      </c>
      <c r="BO397" s="312">
        <f t="shared" si="1951"/>
        <v>2.6869942060977925E-2</v>
      </c>
      <c r="BP397" s="312">
        <f t="shared" si="1951"/>
        <v>2.6869942060977925E-2</v>
      </c>
      <c r="BQ397" s="312">
        <f t="shared" si="1951"/>
        <v>2.6869942060977925E-2</v>
      </c>
      <c r="BR397" s="312">
        <f t="shared" si="1951"/>
        <v>2.6869942060977925E-2</v>
      </c>
      <c r="BS397" s="312">
        <f t="shared" si="1951"/>
        <v>2.6869942060977925E-2</v>
      </c>
      <c r="BT397" s="312">
        <f t="shared" si="1951"/>
        <v>2.6869942060977925E-2</v>
      </c>
      <c r="BU397" s="312">
        <f t="shared" si="1951"/>
        <v>2.6869942060977925E-2</v>
      </c>
      <c r="BV397" s="312">
        <f t="shared" si="1951"/>
        <v>2.6869942060977925E-2</v>
      </c>
      <c r="BW397" s="312">
        <f t="shared" si="1951"/>
        <v>2.6869942060977925E-2</v>
      </c>
      <c r="BX397" s="312">
        <f t="shared" si="1951"/>
        <v>2.6869942060977925E-2</v>
      </c>
      <c r="BY397" s="312">
        <f t="shared" si="1951"/>
        <v>2.6869942060977925E-2</v>
      </c>
      <c r="BZ397" s="312">
        <f t="shared" si="1951"/>
        <v>2.6869942060977925E-2</v>
      </c>
      <c r="CA397" s="312">
        <f t="shared" si="1951"/>
        <v>2.6869942060977925E-2</v>
      </c>
      <c r="CB397" s="312">
        <f t="shared" si="1951"/>
        <v>2.6869942060977925E-2</v>
      </c>
      <c r="CC397" s="312">
        <f t="shared" si="1951"/>
        <v>2.6869942060977925E-2</v>
      </c>
      <c r="CD397" s="364"/>
    </row>
    <row r="398" spans="37:82">
      <c r="AK398" s="171" t="s">
        <v>717</v>
      </c>
      <c r="AL398" s="122"/>
      <c r="AM398" s="122"/>
      <c r="AN398" s="308">
        <f t="shared" ref="AN398:BL398" si="1952">AN352</f>
        <v>0.36899999999999999</v>
      </c>
      <c r="AO398" s="308">
        <f t="shared" si="1952"/>
        <v>0.36899999999999999</v>
      </c>
      <c r="AP398" s="308">
        <f t="shared" si="1952"/>
        <v>0.36899999999999999</v>
      </c>
      <c r="AQ398" s="308">
        <f t="shared" si="1952"/>
        <v>0.36899999999999999</v>
      </c>
      <c r="AR398" s="308">
        <f t="shared" si="1952"/>
        <v>0.36899999999999999</v>
      </c>
      <c r="AS398" s="309">
        <f t="shared" si="1952"/>
        <v>0.36899999999999999</v>
      </c>
      <c r="AT398" s="309">
        <f t="shared" si="1952"/>
        <v>0.26300000000000001</v>
      </c>
      <c r="AU398" s="309">
        <f t="shared" si="1952"/>
        <v>0.26300000000000001</v>
      </c>
      <c r="AV398" s="309">
        <f t="shared" si="1952"/>
        <v>0.26300000000000001</v>
      </c>
      <c r="AW398" s="309">
        <f t="shared" si="1952"/>
        <v>0.26300000000000001</v>
      </c>
      <c r="AX398" s="309">
        <f t="shared" si="1952"/>
        <v>0.26300000000000001</v>
      </c>
      <c r="AY398" s="309">
        <f t="shared" si="1952"/>
        <v>0.26300000000000001</v>
      </c>
      <c r="AZ398" s="309">
        <f t="shared" si="1952"/>
        <v>0.26300000000000001</v>
      </c>
      <c r="BA398" s="309">
        <f t="shared" si="1952"/>
        <v>0.26300000000000001</v>
      </c>
      <c r="BB398" s="309">
        <f t="shared" si="1952"/>
        <v>0.26300000000000001</v>
      </c>
      <c r="BC398" s="310">
        <f t="shared" si="1952"/>
        <v>0.26300000000000001</v>
      </c>
      <c r="BD398" s="310">
        <f t="shared" si="1952"/>
        <v>0.26300000000000001</v>
      </c>
      <c r="BE398" s="310">
        <f t="shared" si="1952"/>
        <v>0.26300000000000001</v>
      </c>
      <c r="BF398" s="310">
        <f t="shared" si="1952"/>
        <v>0.26300000000000001</v>
      </c>
      <c r="BG398" s="310">
        <f t="shared" si="1952"/>
        <v>0.26300000000000001</v>
      </c>
      <c r="BH398" s="310">
        <f t="shared" si="1952"/>
        <v>0.26300000000000001</v>
      </c>
      <c r="BI398" s="311">
        <f t="shared" si="1952"/>
        <v>0.26300000000000001</v>
      </c>
      <c r="BJ398" s="310">
        <f t="shared" si="1952"/>
        <v>0.26300000000000001</v>
      </c>
      <c r="BK398" s="310">
        <f t="shared" si="1952"/>
        <v>0.26300000000000001</v>
      </c>
      <c r="BL398" s="310">
        <f t="shared" si="1952"/>
        <v>0.26300000000000001</v>
      </c>
      <c r="BM398" s="312">
        <f t="shared" ref="BM398:CC398" si="1953">BM352</f>
        <v>0.26300000000000001</v>
      </c>
      <c r="BN398" s="312">
        <f t="shared" si="1953"/>
        <v>0.26300000000000001</v>
      </c>
      <c r="BO398" s="312">
        <f t="shared" si="1953"/>
        <v>0.26300000000000001</v>
      </c>
      <c r="BP398" s="312">
        <f t="shared" si="1953"/>
        <v>0.26300000000000001</v>
      </c>
      <c r="BQ398" s="312">
        <f t="shared" si="1953"/>
        <v>0.26300000000000001</v>
      </c>
      <c r="BR398" s="312">
        <f t="shared" si="1953"/>
        <v>0.26300000000000001</v>
      </c>
      <c r="BS398" s="312">
        <f t="shared" si="1953"/>
        <v>0.26300000000000001</v>
      </c>
      <c r="BT398" s="312">
        <f t="shared" si="1953"/>
        <v>0.26300000000000001</v>
      </c>
      <c r="BU398" s="312">
        <f t="shared" si="1953"/>
        <v>0.26300000000000001</v>
      </c>
      <c r="BV398" s="312">
        <f t="shared" si="1953"/>
        <v>0.26300000000000001</v>
      </c>
      <c r="BW398" s="312">
        <f t="shared" si="1953"/>
        <v>0.26300000000000001</v>
      </c>
      <c r="BX398" s="312">
        <f t="shared" si="1953"/>
        <v>0.26300000000000001</v>
      </c>
      <c r="BY398" s="312">
        <f t="shared" si="1953"/>
        <v>0.26300000000000001</v>
      </c>
      <c r="BZ398" s="312">
        <f t="shared" si="1953"/>
        <v>0.26300000000000001</v>
      </c>
      <c r="CA398" s="312">
        <f t="shared" si="1953"/>
        <v>0.26300000000000001</v>
      </c>
      <c r="CB398" s="312">
        <f t="shared" si="1953"/>
        <v>0.26300000000000001</v>
      </c>
      <c r="CC398" s="312">
        <f t="shared" si="1953"/>
        <v>0.26300000000000001</v>
      </c>
      <c r="CD398" s="364"/>
    </row>
    <row r="399" spans="37:82" ht="15.6">
      <c r="AK399" s="171" t="s">
        <v>718</v>
      </c>
      <c r="AL399" s="122"/>
      <c r="AM399" s="122"/>
      <c r="AN399" s="308">
        <f t="shared" ref="AN399:BL399" si="1954">AN353</f>
        <v>0</v>
      </c>
      <c r="AO399" s="308">
        <f t="shared" si="1954"/>
        <v>0</v>
      </c>
      <c r="AP399" s="308">
        <f t="shared" si="1954"/>
        <v>0</v>
      </c>
      <c r="AQ399" s="308">
        <f t="shared" si="1954"/>
        <v>0</v>
      </c>
      <c r="AR399" s="308">
        <f t="shared" si="1954"/>
        <v>0</v>
      </c>
      <c r="AS399" s="309">
        <f t="shared" si="1954"/>
        <v>0</v>
      </c>
      <c r="AT399" s="309">
        <f t="shared" si="1954"/>
        <v>0</v>
      </c>
      <c r="AU399" s="309">
        <f t="shared" si="1954"/>
        <v>0</v>
      </c>
      <c r="AV399" s="309">
        <f t="shared" si="1954"/>
        <v>0</v>
      </c>
      <c r="AW399" s="309">
        <f t="shared" si="1954"/>
        <v>0</v>
      </c>
      <c r="AX399" s="309">
        <f t="shared" si="1954"/>
        <v>0</v>
      </c>
      <c r="AY399" s="309">
        <f t="shared" si="1954"/>
        <v>0</v>
      </c>
      <c r="AZ399" s="309">
        <f t="shared" si="1954"/>
        <v>0</v>
      </c>
      <c r="BA399" s="309">
        <f t="shared" si="1954"/>
        <v>0</v>
      </c>
      <c r="BB399" s="309">
        <f t="shared" si="1954"/>
        <v>0</v>
      </c>
      <c r="BC399" s="310">
        <f t="shared" si="1954"/>
        <v>0</v>
      </c>
      <c r="BD399" s="310">
        <f t="shared" si="1954"/>
        <v>0</v>
      </c>
      <c r="BE399" s="310">
        <f t="shared" si="1954"/>
        <v>0</v>
      </c>
      <c r="BF399" s="310">
        <f t="shared" si="1954"/>
        <v>0</v>
      </c>
      <c r="BG399" s="310">
        <f t="shared" si="1954"/>
        <v>0</v>
      </c>
      <c r="BH399" s="310">
        <f t="shared" si="1954"/>
        <v>0</v>
      </c>
      <c r="BI399" s="311">
        <f t="shared" si="1954"/>
        <v>0</v>
      </c>
      <c r="BJ399" s="310">
        <f t="shared" si="1954"/>
        <v>0</v>
      </c>
      <c r="BK399" s="310">
        <f t="shared" si="1954"/>
        <v>0</v>
      </c>
      <c r="BL399" s="310">
        <f t="shared" si="1954"/>
        <v>0</v>
      </c>
      <c r="BM399" s="312">
        <f t="shared" ref="BM399:CC399" si="1955">BM353</f>
        <v>0</v>
      </c>
      <c r="BN399" s="312">
        <f t="shared" si="1955"/>
        <v>0</v>
      </c>
      <c r="BO399" s="312">
        <f t="shared" si="1955"/>
        <v>0</v>
      </c>
      <c r="BP399" s="312">
        <f t="shared" si="1955"/>
        <v>0</v>
      </c>
      <c r="BQ399" s="312">
        <f t="shared" si="1955"/>
        <v>0</v>
      </c>
      <c r="BR399" s="312">
        <f t="shared" si="1955"/>
        <v>0</v>
      </c>
      <c r="BS399" s="312">
        <f t="shared" si="1955"/>
        <v>0</v>
      </c>
      <c r="BT399" s="312">
        <f t="shared" si="1955"/>
        <v>0</v>
      </c>
      <c r="BU399" s="312">
        <f t="shared" si="1955"/>
        <v>0</v>
      </c>
      <c r="BV399" s="312">
        <f t="shared" si="1955"/>
        <v>0</v>
      </c>
      <c r="BW399" s="312">
        <f t="shared" si="1955"/>
        <v>0</v>
      </c>
      <c r="BX399" s="312">
        <f t="shared" si="1955"/>
        <v>0</v>
      </c>
      <c r="BY399" s="312">
        <f t="shared" si="1955"/>
        <v>0</v>
      </c>
      <c r="BZ399" s="312">
        <f t="shared" si="1955"/>
        <v>0</v>
      </c>
      <c r="CA399" s="312">
        <f t="shared" si="1955"/>
        <v>0</v>
      </c>
      <c r="CB399" s="312">
        <f t="shared" si="1955"/>
        <v>0</v>
      </c>
      <c r="CC399" s="312">
        <f t="shared" si="1955"/>
        <v>0</v>
      </c>
      <c r="CD399" s="364"/>
    </row>
    <row r="400" spans="37:82">
      <c r="AK400" s="171" t="s">
        <v>719</v>
      </c>
      <c r="AL400" s="122"/>
      <c r="AM400" s="122"/>
      <c r="AN400" s="308">
        <f t="shared" ref="AN400:BL400" si="1956">AN354</f>
        <v>0.21</v>
      </c>
      <c r="AO400" s="308">
        <f t="shared" si="1956"/>
        <v>0.21</v>
      </c>
      <c r="AP400" s="308">
        <f t="shared" si="1956"/>
        <v>0.21</v>
      </c>
      <c r="AQ400" s="308">
        <f t="shared" si="1956"/>
        <v>0.21</v>
      </c>
      <c r="AR400" s="308">
        <f t="shared" si="1956"/>
        <v>0.21</v>
      </c>
      <c r="AS400" s="309">
        <f t="shared" si="1956"/>
        <v>0.21</v>
      </c>
      <c r="AT400" s="309">
        <f t="shared" si="1956"/>
        <v>0.17</v>
      </c>
      <c r="AU400" s="309">
        <f t="shared" si="1956"/>
        <v>0.22</v>
      </c>
      <c r="AV400" s="309">
        <f t="shared" si="1956"/>
        <v>0.22</v>
      </c>
      <c r="AW400" s="309">
        <f t="shared" si="1956"/>
        <v>0.22</v>
      </c>
      <c r="AX400" s="309">
        <f t="shared" si="1956"/>
        <v>0.22</v>
      </c>
      <c r="AY400" s="309">
        <f t="shared" si="1956"/>
        <v>0.22</v>
      </c>
      <c r="AZ400" s="309">
        <f t="shared" si="1956"/>
        <v>0.22</v>
      </c>
      <c r="BA400" s="309">
        <f t="shared" si="1956"/>
        <v>0.22</v>
      </c>
      <c r="BB400" s="309">
        <f t="shared" si="1956"/>
        <v>0.22</v>
      </c>
      <c r="BC400" s="310">
        <f t="shared" si="1956"/>
        <v>0.22</v>
      </c>
      <c r="BD400" s="310">
        <f t="shared" si="1956"/>
        <v>0.22</v>
      </c>
      <c r="BE400" s="310">
        <f t="shared" si="1956"/>
        <v>0.22</v>
      </c>
      <c r="BF400" s="310">
        <f t="shared" si="1956"/>
        <v>0.22</v>
      </c>
      <c r="BG400" s="310">
        <f t="shared" si="1956"/>
        <v>0.22</v>
      </c>
      <c r="BH400" s="310">
        <f t="shared" si="1956"/>
        <v>0.22</v>
      </c>
      <c r="BI400" s="311">
        <f t="shared" si="1956"/>
        <v>0.22</v>
      </c>
      <c r="BJ400" s="310">
        <f t="shared" si="1956"/>
        <v>0.22</v>
      </c>
      <c r="BK400" s="310">
        <f t="shared" si="1956"/>
        <v>0.22</v>
      </c>
      <c r="BL400" s="310">
        <f t="shared" si="1956"/>
        <v>0.22</v>
      </c>
      <c r="BM400" s="312">
        <f t="shared" ref="BM400:CC400" si="1957">BM354</f>
        <v>0.22</v>
      </c>
      <c r="BN400" s="312">
        <f t="shared" si="1957"/>
        <v>0.22</v>
      </c>
      <c r="BO400" s="312">
        <f t="shared" si="1957"/>
        <v>0.22</v>
      </c>
      <c r="BP400" s="312">
        <f t="shared" si="1957"/>
        <v>0.22</v>
      </c>
      <c r="BQ400" s="312">
        <f t="shared" si="1957"/>
        <v>0.22</v>
      </c>
      <c r="BR400" s="312">
        <f t="shared" si="1957"/>
        <v>0.22</v>
      </c>
      <c r="BS400" s="312">
        <f t="shared" si="1957"/>
        <v>0.22</v>
      </c>
      <c r="BT400" s="312">
        <f t="shared" si="1957"/>
        <v>0.22</v>
      </c>
      <c r="BU400" s="312">
        <f t="shared" si="1957"/>
        <v>0.22</v>
      </c>
      <c r="BV400" s="312">
        <f t="shared" si="1957"/>
        <v>0.22</v>
      </c>
      <c r="BW400" s="312">
        <f t="shared" si="1957"/>
        <v>0.22</v>
      </c>
      <c r="BX400" s="312">
        <f t="shared" si="1957"/>
        <v>0.22</v>
      </c>
      <c r="BY400" s="312">
        <f t="shared" si="1957"/>
        <v>0.22</v>
      </c>
      <c r="BZ400" s="312">
        <f t="shared" si="1957"/>
        <v>0.22</v>
      </c>
      <c r="CA400" s="312">
        <f t="shared" si="1957"/>
        <v>0.22</v>
      </c>
      <c r="CB400" s="312">
        <f t="shared" si="1957"/>
        <v>0.22</v>
      </c>
      <c r="CC400" s="312">
        <f t="shared" si="1957"/>
        <v>0.22</v>
      </c>
      <c r="CD400" s="364"/>
    </row>
    <row r="401" spans="37:82">
      <c r="AK401" s="171" t="s">
        <v>720</v>
      </c>
      <c r="AL401" s="122"/>
      <c r="AM401" s="122"/>
      <c r="AN401" s="318">
        <f t="shared" ref="AN401:BL401" si="1958">AN355</f>
        <v>0.02</v>
      </c>
      <c r="AO401" s="318">
        <f t="shared" si="1958"/>
        <v>0.02</v>
      </c>
      <c r="AP401" s="318">
        <f t="shared" si="1958"/>
        <v>0.02</v>
      </c>
      <c r="AQ401" s="318">
        <f t="shared" si="1958"/>
        <v>0.02</v>
      </c>
      <c r="AR401" s="318">
        <f t="shared" si="1958"/>
        <v>0.02</v>
      </c>
      <c r="AS401" s="319">
        <f t="shared" si="1958"/>
        <v>0.02</v>
      </c>
      <c r="AT401" s="319">
        <f t="shared" si="1958"/>
        <v>0.02</v>
      </c>
      <c r="AU401" s="319">
        <f t="shared" si="1958"/>
        <v>0.02</v>
      </c>
      <c r="AV401" s="319">
        <f t="shared" si="1958"/>
        <v>0.02</v>
      </c>
      <c r="AW401" s="319">
        <f t="shared" si="1958"/>
        <v>0.02</v>
      </c>
      <c r="AX401" s="319">
        <f t="shared" si="1958"/>
        <v>0.02</v>
      </c>
      <c r="AY401" s="319">
        <f t="shared" si="1958"/>
        <v>0.02</v>
      </c>
      <c r="AZ401" s="319">
        <f t="shared" si="1958"/>
        <v>0.02</v>
      </c>
      <c r="BA401" s="319">
        <f t="shared" si="1958"/>
        <v>0.02</v>
      </c>
      <c r="BB401" s="319">
        <f t="shared" si="1958"/>
        <v>0.02</v>
      </c>
      <c r="BC401" s="320">
        <f t="shared" si="1958"/>
        <v>0.02</v>
      </c>
      <c r="BD401" s="320">
        <f t="shared" si="1958"/>
        <v>0.02</v>
      </c>
      <c r="BE401" s="320">
        <f t="shared" si="1958"/>
        <v>0.02</v>
      </c>
      <c r="BF401" s="320">
        <f t="shared" si="1958"/>
        <v>0.02</v>
      </c>
      <c r="BG401" s="320">
        <f t="shared" si="1958"/>
        <v>0.02</v>
      </c>
      <c r="BH401" s="320">
        <f t="shared" si="1958"/>
        <v>0.02</v>
      </c>
      <c r="BI401" s="321">
        <f t="shared" si="1958"/>
        <v>0.02</v>
      </c>
      <c r="BJ401" s="320">
        <f t="shared" si="1958"/>
        <v>0.02</v>
      </c>
      <c r="BK401" s="320">
        <f t="shared" si="1958"/>
        <v>0.02</v>
      </c>
      <c r="BL401" s="320">
        <f t="shared" si="1958"/>
        <v>0.02</v>
      </c>
      <c r="BM401" s="322">
        <f t="shared" ref="BM401:CC401" si="1959">BM355</f>
        <v>0.02</v>
      </c>
      <c r="BN401" s="322">
        <f t="shared" si="1959"/>
        <v>0.02</v>
      </c>
      <c r="BO401" s="322">
        <f t="shared" si="1959"/>
        <v>0.02</v>
      </c>
      <c r="BP401" s="322">
        <f t="shared" si="1959"/>
        <v>0.02</v>
      </c>
      <c r="BQ401" s="322">
        <f t="shared" si="1959"/>
        <v>0.02</v>
      </c>
      <c r="BR401" s="322">
        <f t="shared" si="1959"/>
        <v>0.02</v>
      </c>
      <c r="BS401" s="322">
        <f t="shared" si="1959"/>
        <v>0.02</v>
      </c>
      <c r="BT401" s="322">
        <f t="shared" si="1959"/>
        <v>0.02</v>
      </c>
      <c r="BU401" s="322">
        <f t="shared" si="1959"/>
        <v>0.02</v>
      </c>
      <c r="BV401" s="322">
        <f t="shared" si="1959"/>
        <v>0.02</v>
      </c>
      <c r="BW401" s="322">
        <f t="shared" si="1959"/>
        <v>0.02</v>
      </c>
      <c r="BX401" s="322">
        <f t="shared" si="1959"/>
        <v>0.02</v>
      </c>
      <c r="BY401" s="322">
        <f t="shared" si="1959"/>
        <v>0.02</v>
      </c>
      <c r="BZ401" s="322">
        <f t="shared" si="1959"/>
        <v>0.02</v>
      </c>
      <c r="CA401" s="322">
        <f t="shared" si="1959"/>
        <v>0.02</v>
      </c>
      <c r="CB401" s="322">
        <f t="shared" si="1959"/>
        <v>0.02</v>
      </c>
      <c r="CC401" s="322">
        <f t="shared" si="1959"/>
        <v>0.02</v>
      </c>
      <c r="CD401" s="364"/>
    </row>
    <row r="402" spans="37:82" ht="13.8" thickBot="1">
      <c r="AK402" s="171"/>
      <c r="AL402" s="122"/>
      <c r="AM402" s="122"/>
      <c r="AN402" s="318">
        <f t="shared" ref="AN402:BL402" si="1960">AN356</f>
        <v>0</v>
      </c>
      <c r="AO402" s="318">
        <f t="shared" si="1960"/>
        <v>0</v>
      </c>
      <c r="AP402" s="318">
        <f t="shared" si="1960"/>
        <v>0</v>
      </c>
      <c r="AQ402" s="318">
        <f t="shared" si="1960"/>
        <v>0</v>
      </c>
      <c r="AR402" s="318">
        <f t="shared" si="1960"/>
        <v>0</v>
      </c>
      <c r="AS402" s="319">
        <f t="shared" si="1960"/>
        <v>0</v>
      </c>
      <c r="AT402" s="319">
        <f t="shared" si="1960"/>
        <v>0</v>
      </c>
      <c r="AU402" s="319">
        <f t="shared" si="1960"/>
        <v>0</v>
      </c>
      <c r="AV402" s="319">
        <f t="shared" si="1960"/>
        <v>0</v>
      </c>
      <c r="AW402" s="319">
        <f t="shared" si="1960"/>
        <v>0</v>
      </c>
      <c r="AX402" s="319">
        <f t="shared" si="1960"/>
        <v>0</v>
      </c>
      <c r="AY402" s="319">
        <f t="shared" si="1960"/>
        <v>0</v>
      </c>
      <c r="AZ402" s="319">
        <f t="shared" si="1960"/>
        <v>0</v>
      </c>
      <c r="BA402" s="319">
        <f t="shared" si="1960"/>
        <v>0</v>
      </c>
      <c r="BB402" s="319">
        <f t="shared" si="1960"/>
        <v>0</v>
      </c>
      <c r="BC402" s="320">
        <f t="shared" si="1960"/>
        <v>0</v>
      </c>
      <c r="BD402" s="320">
        <f t="shared" si="1960"/>
        <v>0</v>
      </c>
      <c r="BE402" s="320">
        <f t="shared" si="1960"/>
        <v>0</v>
      </c>
      <c r="BF402" s="320">
        <f t="shared" si="1960"/>
        <v>0</v>
      </c>
      <c r="BG402" s="320">
        <f t="shared" si="1960"/>
        <v>0</v>
      </c>
      <c r="BH402" s="320">
        <f t="shared" si="1960"/>
        <v>0</v>
      </c>
      <c r="BI402" s="321">
        <f t="shared" si="1960"/>
        <v>0</v>
      </c>
      <c r="BJ402" s="320">
        <f t="shared" si="1960"/>
        <v>0</v>
      </c>
      <c r="BK402" s="320">
        <f t="shared" si="1960"/>
        <v>0</v>
      </c>
      <c r="BL402" s="320">
        <f t="shared" si="1960"/>
        <v>0</v>
      </c>
      <c r="BM402" s="322">
        <f t="shared" ref="BM402:CC402" si="1961">BM356</f>
        <v>0</v>
      </c>
      <c r="BN402" s="322">
        <f t="shared" si="1961"/>
        <v>0</v>
      </c>
      <c r="BO402" s="322">
        <f t="shared" si="1961"/>
        <v>0</v>
      </c>
      <c r="BP402" s="322">
        <f t="shared" si="1961"/>
        <v>0</v>
      </c>
      <c r="BQ402" s="322">
        <f t="shared" si="1961"/>
        <v>0</v>
      </c>
      <c r="BR402" s="322">
        <f t="shared" si="1961"/>
        <v>0</v>
      </c>
      <c r="BS402" s="322">
        <f t="shared" si="1961"/>
        <v>0</v>
      </c>
      <c r="BT402" s="322">
        <f t="shared" si="1961"/>
        <v>0</v>
      </c>
      <c r="BU402" s="322">
        <f t="shared" si="1961"/>
        <v>0</v>
      </c>
      <c r="BV402" s="322">
        <f t="shared" si="1961"/>
        <v>0</v>
      </c>
      <c r="BW402" s="322">
        <f t="shared" si="1961"/>
        <v>0</v>
      </c>
      <c r="BX402" s="322">
        <f t="shared" si="1961"/>
        <v>0</v>
      </c>
      <c r="BY402" s="322">
        <f t="shared" si="1961"/>
        <v>0</v>
      </c>
      <c r="BZ402" s="322">
        <f t="shared" si="1961"/>
        <v>0</v>
      </c>
      <c r="CA402" s="322">
        <f t="shared" si="1961"/>
        <v>0</v>
      </c>
      <c r="CB402" s="322">
        <f t="shared" si="1961"/>
        <v>0</v>
      </c>
      <c r="CC402" s="322">
        <f t="shared" si="1961"/>
        <v>0</v>
      </c>
      <c r="CD402" s="364"/>
    </row>
    <row r="403" spans="37:82">
      <c r="AK403" s="358" t="s">
        <v>1362</v>
      </c>
      <c r="AL403" s="125"/>
      <c r="AM403" s="284">
        <v>2015</v>
      </c>
      <c r="AN403" s="125">
        <v>2001</v>
      </c>
      <c r="AO403" s="286">
        <f t="shared" ref="AO403:BL403" si="1962">AN403+1</f>
        <v>2002</v>
      </c>
      <c r="AP403" s="287">
        <f t="shared" si="1962"/>
        <v>2003</v>
      </c>
      <c r="AQ403" s="287">
        <f t="shared" si="1962"/>
        <v>2004</v>
      </c>
      <c r="AR403" s="287">
        <f t="shared" si="1962"/>
        <v>2005</v>
      </c>
      <c r="AS403" s="285">
        <f t="shared" si="1962"/>
        <v>2006</v>
      </c>
      <c r="AT403" s="285">
        <f t="shared" si="1962"/>
        <v>2007</v>
      </c>
      <c r="AU403" s="285">
        <f t="shared" si="1962"/>
        <v>2008</v>
      </c>
      <c r="AV403" s="285">
        <f t="shared" si="1962"/>
        <v>2009</v>
      </c>
      <c r="AW403" s="285">
        <f t="shared" si="1962"/>
        <v>2010</v>
      </c>
      <c r="AX403" s="285">
        <f t="shared" si="1962"/>
        <v>2011</v>
      </c>
      <c r="AY403" s="285">
        <f t="shared" si="1962"/>
        <v>2012</v>
      </c>
      <c r="AZ403" s="285">
        <f t="shared" si="1962"/>
        <v>2013</v>
      </c>
      <c r="BA403" s="285">
        <f t="shared" si="1962"/>
        <v>2014</v>
      </c>
      <c r="BB403" s="285">
        <f t="shared" si="1962"/>
        <v>2015</v>
      </c>
      <c r="BC403" s="288">
        <f t="shared" si="1962"/>
        <v>2016</v>
      </c>
      <c r="BD403" s="288">
        <f t="shared" si="1962"/>
        <v>2017</v>
      </c>
      <c r="BE403" s="288">
        <f t="shared" si="1962"/>
        <v>2018</v>
      </c>
      <c r="BF403" s="288">
        <f t="shared" si="1962"/>
        <v>2019</v>
      </c>
      <c r="BG403" s="288">
        <f t="shared" si="1962"/>
        <v>2020</v>
      </c>
      <c r="BH403" s="288">
        <f t="shared" si="1962"/>
        <v>2021</v>
      </c>
      <c r="BI403" s="289">
        <f t="shared" si="1962"/>
        <v>2022</v>
      </c>
      <c r="BJ403" s="288">
        <f t="shared" si="1962"/>
        <v>2023</v>
      </c>
      <c r="BK403" s="288">
        <f t="shared" si="1962"/>
        <v>2024</v>
      </c>
      <c r="BL403" s="288">
        <f t="shared" si="1962"/>
        <v>2025</v>
      </c>
      <c r="BM403" s="290">
        <f t="shared" ref="BM403" si="1963">BL403+1</f>
        <v>2026</v>
      </c>
      <c r="BN403" s="290">
        <f t="shared" ref="BN403" si="1964">BM403+1</f>
        <v>2027</v>
      </c>
      <c r="BO403" s="290">
        <f t="shared" ref="BO403" si="1965">BN403+1</f>
        <v>2028</v>
      </c>
      <c r="BP403" s="290">
        <f t="shared" ref="BP403" si="1966">BO403+1</f>
        <v>2029</v>
      </c>
      <c r="BQ403" s="290">
        <f t="shared" ref="BQ403" si="1967">BP403+1</f>
        <v>2030</v>
      </c>
      <c r="BR403" s="290">
        <f t="shared" ref="BR403" si="1968">BQ403+1</f>
        <v>2031</v>
      </c>
      <c r="BS403" s="290">
        <f t="shared" ref="BS403" si="1969">BR403+1</f>
        <v>2032</v>
      </c>
      <c r="BT403" s="290">
        <f t="shared" ref="BT403" si="1970">BS403+1</f>
        <v>2033</v>
      </c>
      <c r="BU403" s="290">
        <f t="shared" ref="BU403" si="1971">BT403+1</f>
        <v>2034</v>
      </c>
      <c r="BV403" s="290">
        <f t="shared" ref="BV403" si="1972">BU403+1</f>
        <v>2035</v>
      </c>
      <c r="BW403" s="290">
        <f t="shared" ref="BW403" si="1973">BV403+1</f>
        <v>2036</v>
      </c>
      <c r="BX403" s="290">
        <f t="shared" ref="BX403" si="1974">BW403+1</f>
        <v>2037</v>
      </c>
      <c r="BY403" s="290">
        <f t="shared" ref="BY403" si="1975">BX403+1</f>
        <v>2038</v>
      </c>
      <c r="BZ403" s="290">
        <f t="shared" ref="BZ403" si="1976">BY403+1</f>
        <v>2039</v>
      </c>
      <c r="CA403" s="290">
        <f t="shared" ref="CA403" si="1977">BZ403+1</f>
        <v>2040</v>
      </c>
      <c r="CB403" s="290">
        <f t="shared" ref="CB403" si="1978">CA403+1</f>
        <v>2041</v>
      </c>
      <c r="CC403" s="290">
        <f t="shared" ref="CC403" si="1979">CB403+1</f>
        <v>2042</v>
      </c>
      <c r="CD403" s="291"/>
    </row>
    <row r="404" spans="37:82">
      <c r="AK404" s="171"/>
      <c r="AL404" s="122"/>
      <c r="AM404" s="122"/>
      <c r="AN404" s="122" t="s">
        <v>1357</v>
      </c>
      <c r="AO404" s="293" t="s">
        <v>1357</v>
      </c>
      <c r="AP404" s="148" t="s">
        <v>1357</v>
      </c>
      <c r="AQ404" s="148" t="s">
        <v>1357</v>
      </c>
      <c r="AR404" s="148" t="s">
        <v>1357</v>
      </c>
      <c r="AS404" s="3" t="s">
        <v>1357</v>
      </c>
      <c r="AT404" s="3" t="s">
        <v>1357</v>
      </c>
      <c r="AU404" s="3" t="s">
        <v>1357</v>
      </c>
      <c r="AV404" s="3" t="s">
        <v>1357</v>
      </c>
      <c r="AW404" s="3" t="s">
        <v>1357</v>
      </c>
      <c r="AX404" s="3" t="s">
        <v>1357</v>
      </c>
      <c r="AY404" s="3" t="s">
        <v>1357</v>
      </c>
      <c r="AZ404" s="3" t="s">
        <v>1357</v>
      </c>
      <c r="BA404" s="3" t="s">
        <v>1357</v>
      </c>
      <c r="BB404" s="3" t="s">
        <v>1357</v>
      </c>
      <c r="BC404" s="121" t="s">
        <v>1357</v>
      </c>
      <c r="BD404" s="121" t="s">
        <v>1357</v>
      </c>
      <c r="BE404" s="121" t="s">
        <v>1357</v>
      </c>
      <c r="BF404" s="121" t="s">
        <v>1357</v>
      </c>
      <c r="BG404" s="121" t="s">
        <v>1357</v>
      </c>
      <c r="BH404" s="121" t="s">
        <v>1357</v>
      </c>
      <c r="BI404" s="294" t="s">
        <v>1357</v>
      </c>
      <c r="BJ404" s="121" t="s">
        <v>1357</v>
      </c>
      <c r="BK404" s="121" t="s">
        <v>1357</v>
      </c>
      <c r="BL404" s="121" t="s">
        <v>1357</v>
      </c>
      <c r="BM404" s="295" t="s">
        <v>1357</v>
      </c>
      <c r="BN404" s="295" t="s">
        <v>1357</v>
      </c>
      <c r="BO404" s="295" t="s">
        <v>1357</v>
      </c>
      <c r="BP404" s="295" t="s">
        <v>1357</v>
      </c>
      <c r="BQ404" s="295" t="s">
        <v>1357</v>
      </c>
      <c r="BR404" s="295" t="s">
        <v>1357</v>
      </c>
      <c r="BS404" s="295" t="s">
        <v>1357</v>
      </c>
      <c r="BT404" s="295" t="s">
        <v>1357</v>
      </c>
      <c r="BU404" s="295" t="s">
        <v>1357</v>
      </c>
      <c r="BV404" s="295" t="s">
        <v>1357</v>
      </c>
      <c r="BW404" s="295" t="s">
        <v>1357</v>
      </c>
      <c r="BX404" s="295" t="s">
        <v>1357</v>
      </c>
      <c r="BY404" s="295" t="s">
        <v>1357</v>
      </c>
      <c r="BZ404" s="295" t="s">
        <v>1357</v>
      </c>
      <c r="CA404" s="295" t="s">
        <v>1357</v>
      </c>
      <c r="CB404" s="295" t="s">
        <v>1357</v>
      </c>
      <c r="CC404" s="295" t="s">
        <v>1357</v>
      </c>
      <c r="CD404" s="178"/>
    </row>
    <row r="405" spans="37:82">
      <c r="AK405" s="171" t="s">
        <v>715</v>
      </c>
      <c r="AL405" s="122"/>
      <c r="AM405" s="359"/>
      <c r="AN405" s="300">
        <f>AN332</f>
        <v>2.6651231066002534E-2</v>
      </c>
      <c r="AO405" s="299">
        <f t="shared" ref="AO405:BL405" si="1980">AO332</f>
        <v>3.7659730819599391E-2</v>
      </c>
      <c r="AP405" s="299">
        <f t="shared" si="1980"/>
        <v>4.1433788213758316E-2</v>
      </c>
      <c r="AQ405" s="299">
        <f t="shared" si="1980"/>
        <v>4.1022225148983571E-2</v>
      </c>
      <c r="AR405" s="299">
        <f t="shared" si="1980"/>
        <v>3.2974624821844323E-2</v>
      </c>
      <c r="AS405" s="300">
        <f t="shared" si="1980"/>
        <v>1.741105519772157E-2</v>
      </c>
      <c r="AT405" s="300">
        <f t="shared" si="1980"/>
        <v>1.0559160160651171E-2</v>
      </c>
      <c r="AU405" s="300">
        <f t="shared" si="1980"/>
        <v>1.0162187059377326E-2</v>
      </c>
      <c r="AV405" s="300">
        <f t="shared" si="1980"/>
        <v>1.7668932912550117E-2</v>
      </c>
      <c r="AW405" s="300">
        <f t="shared" si="1980"/>
        <v>2.5444356029305171E-2</v>
      </c>
      <c r="AX405" s="300">
        <f t="shared" si="1980"/>
        <v>2.4641313377188334E-2</v>
      </c>
      <c r="AY405" s="300">
        <f t="shared" si="1980"/>
        <v>2.1741447391596669E-2</v>
      </c>
      <c r="AZ405" s="300">
        <f t="shared" si="1980"/>
        <v>2.5437233887533495E-2</v>
      </c>
      <c r="BA405" s="300">
        <f t="shared" si="1980"/>
        <v>1.3861492515345297E-2</v>
      </c>
      <c r="BB405" s="300">
        <f t="shared" si="1980"/>
        <v>1.3694652802078267E-2</v>
      </c>
      <c r="BC405" s="301">
        <f t="shared" si="1980"/>
        <v>1.2383656557784395E-2</v>
      </c>
      <c r="BD405" s="301">
        <f t="shared" si="1980"/>
        <v>1.3646416148230811E-2</v>
      </c>
      <c r="BE405" s="301">
        <f t="shared" si="1980"/>
        <v>1.451037729467175E-2</v>
      </c>
      <c r="BF405" s="301">
        <f t="shared" si="1980"/>
        <v>1.6186984318659059E-2</v>
      </c>
      <c r="BG405" s="301">
        <f t="shared" si="1980"/>
        <v>2.056297127094453E-2</v>
      </c>
      <c r="BH405" s="301">
        <f t="shared" si="1980"/>
        <v>2.2436713595748392E-2</v>
      </c>
      <c r="BI405" s="302">
        <f t="shared" si="1980"/>
        <v>2.1004539684301715E-2</v>
      </c>
      <c r="BJ405" s="301">
        <f t="shared" si="1980"/>
        <v>2.4462787806639907E-2</v>
      </c>
      <c r="BK405" s="301">
        <f t="shared" si="1980"/>
        <v>5.0900385505608714E-2</v>
      </c>
      <c r="BL405" s="301">
        <f t="shared" si="1980"/>
        <v>6.2614622044458779E-2</v>
      </c>
      <c r="BM405" s="303">
        <f t="shared" ref="BM405:CC405" si="1981">BM332</f>
        <v>6.2614622044458779E-2</v>
      </c>
      <c r="BN405" s="303">
        <f t="shared" si="1981"/>
        <v>6.2614622044458779E-2</v>
      </c>
      <c r="BO405" s="303">
        <f t="shared" si="1981"/>
        <v>6.2614622044458779E-2</v>
      </c>
      <c r="BP405" s="303">
        <f t="shared" si="1981"/>
        <v>6.2614622044458779E-2</v>
      </c>
      <c r="BQ405" s="303">
        <f t="shared" si="1981"/>
        <v>6.2614622044458779E-2</v>
      </c>
      <c r="BR405" s="303">
        <f t="shared" si="1981"/>
        <v>6.2614622044458779E-2</v>
      </c>
      <c r="BS405" s="303">
        <f t="shared" si="1981"/>
        <v>6.2614622044458779E-2</v>
      </c>
      <c r="BT405" s="303">
        <f t="shared" si="1981"/>
        <v>6.2614622044458779E-2</v>
      </c>
      <c r="BU405" s="303">
        <f t="shared" si="1981"/>
        <v>6.2614622044458779E-2</v>
      </c>
      <c r="BV405" s="303">
        <f t="shared" si="1981"/>
        <v>6.2614622044458779E-2</v>
      </c>
      <c r="BW405" s="303">
        <f t="shared" si="1981"/>
        <v>6.2614622044458779E-2</v>
      </c>
      <c r="BX405" s="303">
        <f t="shared" si="1981"/>
        <v>6.2614622044458779E-2</v>
      </c>
      <c r="BY405" s="303">
        <f t="shared" si="1981"/>
        <v>6.2614622044458779E-2</v>
      </c>
      <c r="BZ405" s="303">
        <f t="shared" si="1981"/>
        <v>6.2614622044458779E-2</v>
      </c>
      <c r="CA405" s="303">
        <f t="shared" si="1981"/>
        <v>6.2614622044458779E-2</v>
      </c>
      <c r="CB405" s="303">
        <f t="shared" si="1981"/>
        <v>6.2614622044458779E-2</v>
      </c>
      <c r="CC405" s="303">
        <f t="shared" si="1981"/>
        <v>6.2614622044458779E-2</v>
      </c>
      <c r="CD405" s="178"/>
    </row>
    <row r="406" spans="37:82">
      <c r="AK406" s="171" t="s">
        <v>716</v>
      </c>
      <c r="AL406" s="122"/>
      <c r="AM406" s="359"/>
      <c r="AN406" s="309">
        <f t="shared" ref="AN406:BL406" si="1982">AN333</f>
        <v>5.4500009839908214E-2</v>
      </c>
      <c r="AO406" s="308">
        <f t="shared" si="1982"/>
        <v>4.7799991598603153E-2</v>
      </c>
      <c r="AP406" s="308">
        <f t="shared" si="1982"/>
        <v>4.6599997461220122E-2</v>
      </c>
      <c r="AQ406" s="308">
        <f t="shared" si="1982"/>
        <v>4.5000007490993976E-2</v>
      </c>
      <c r="AR406" s="308">
        <f t="shared" si="1982"/>
        <v>3.9300011835601056E-2</v>
      </c>
      <c r="AS406" s="309">
        <f t="shared" si="1982"/>
        <v>3.6156695917221038E-2</v>
      </c>
      <c r="AT406" s="309">
        <f t="shared" si="1982"/>
        <v>3.8235620751875921E-2</v>
      </c>
      <c r="AU406" s="309">
        <f t="shared" si="1982"/>
        <v>4.410003903757409E-2</v>
      </c>
      <c r="AV406" s="309">
        <f t="shared" si="1982"/>
        <v>4.2200028760331243E-2</v>
      </c>
      <c r="AW406" s="309">
        <f t="shared" si="1982"/>
        <v>3.8900033450578686E-2</v>
      </c>
      <c r="AX406" s="309">
        <f t="shared" si="1982"/>
        <v>3.1000007537453245E-2</v>
      </c>
      <c r="AY406" s="309">
        <f t="shared" si="1982"/>
        <v>2.7100009653499013E-2</v>
      </c>
      <c r="AZ406" s="309">
        <f t="shared" si="1982"/>
        <v>2.2300050192195053E-2</v>
      </c>
      <c r="BA406" s="309">
        <f t="shared" si="1982"/>
        <v>2.5299957325744638E-2</v>
      </c>
      <c r="BB406" s="309">
        <f t="shared" si="1982"/>
        <v>1.5399960174683036E-2</v>
      </c>
      <c r="BC406" s="310">
        <f t="shared" si="1982"/>
        <v>1.1100034333807018E-2</v>
      </c>
      <c r="BD406" s="310">
        <f t="shared" si="1982"/>
        <v>7.1000003200292205E-3</v>
      </c>
      <c r="BE406" s="310">
        <f t="shared" si="1982"/>
        <v>9.1000155016305317E-3</v>
      </c>
      <c r="BF406" s="310">
        <f t="shared" si="1982"/>
        <v>8.6000335029261521E-3</v>
      </c>
      <c r="BG406" s="310">
        <f t="shared" si="1982"/>
        <v>1.0400554570129117E-3</v>
      </c>
      <c r="BH406" s="310">
        <f t="shared" si="1982"/>
        <v>-2.1600186074329786E-3</v>
      </c>
      <c r="BI406" s="311">
        <f t="shared" si="1982"/>
        <v>8.7995469739587939E-4</v>
      </c>
      <c r="BJ406" s="310">
        <f t="shared" si="1982"/>
        <v>2.3329968858514682E-2</v>
      </c>
      <c r="BK406" s="310">
        <f t="shared" si="1982"/>
        <v>3.0590005328907655E-2</v>
      </c>
      <c r="BL406" s="310">
        <f t="shared" si="1982"/>
        <v>2.6869942060977925E-2</v>
      </c>
      <c r="BM406" s="312">
        <f t="shared" ref="BM406:CC406" si="1983">BM333</f>
        <v>2.6869942060977925E-2</v>
      </c>
      <c r="BN406" s="312">
        <f t="shared" si="1983"/>
        <v>2.6869942060977925E-2</v>
      </c>
      <c r="BO406" s="312">
        <f t="shared" si="1983"/>
        <v>2.6869942060977925E-2</v>
      </c>
      <c r="BP406" s="312">
        <f t="shared" si="1983"/>
        <v>2.6869942060977925E-2</v>
      </c>
      <c r="BQ406" s="312">
        <f t="shared" si="1983"/>
        <v>2.6869942060977925E-2</v>
      </c>
      <c r="BR406" s="312">
        <f t="shared" si="1983"/>
        <v>2.6869942060977925E-2</v>
      </c>
      <c r="BS406" s="312">
        <f t="shared" si="1983"/>
        <v>2.6869942060977925E-2</v>
      </c>
      <c r="BT406" s="312">
        <f t="shared" si="1983"/>
        <v>2.6869942060977925E-2</v>
      </c>
      <c r="BU406" s="312">
        <f t="shared" si="1983"/>
        <v>2.6869942060977925E-2</v>
      </c>
      <c r="BV406" s="312">
        <f t="shared" si="1983"/>
        <v>2.6869942060977925E-2</v>
      </c>
      <c r="BW406" s="312">
        <f t="shared" si="1983"/>
        <v>2.6869942060977925E-2</v>
      </c>
      <c r="BX406" s="312">
        <f t="shared" si="1983"/>
        <v>2.6869942060977925E-2</v>
      </c>
      <c r="BY406" s="312">
        <f t="shared" si="1983"/>
        <v>2.6869942060977925E-2</v>
      </c>
      <c r="BZ406" s="312">
        <f t="shared" si="1983"/>
        <v>2.6869942060977925E-2</v>
      </c>
      <c r="CA406" s="312">
        <f t="shared" si="1983"/>
        <v>2.6869942060977925E-2</v>
      </c>
      <c r="CB406" s="312">
        <f t="shared" si="1983"/>
        <v>2.6869942060977925E-2</v>
      </c>
      <c r="CC406" s="312">
        <f t="shared" si="1983"/>
        <v>2.6869942060977925E-2</v>
      </c>
      <c r="CD406" s="178"/>
    </row>
    <row r="407" spans="37:82">
      <c r="AK407" s="171" t="s">
        <v>717</v>
      </c>
      <c r="AL407" s="122"/>
      <c r="AM407" s="360"/>
      <c r="AN407" s="309">
        <f t="shared" ref="AN407:BL407" si="1984">AN334</f>
        <v>0.214</v>
      </c>
      <c r="AO407" s="308">
        <f t="shared" si="1984"/>
        <v>0.214</v>
      </c>
      <c r="AP407" s="308">
        <f t="shared" si="1984"/>
        <v>0.214</v>
      </c>
      <c r="AQ407" s="308">
        <f t="shared" si="1984"/>
        <v>0.214</v>
      </c>
      <c r="AR407" s="308">
        <f t="shared" si="1984"/>
        <v>0.214</v>
      </c>
      <c r="AS407" s="309">
        <f t="shared" si="1984"/>
        <v>0.214</v>
      </c>
      <c r="AT407" s="309">
        <f t="shared" si="1984"/>
        <v>0.20100000000000001</v>
      </c>
      <c r="AU407" s="309">
        <f t="shared" si="1984"/>
        <v>0.20100000000000001</v>
      </c>
      <c r="AV407" s="309">
        <f t="shared" si="1984"/>
        <v>0.20100000000000001</v>
      </c>
      <c r="AW407" s="309">
        <f t="shared" si="1984"/>
        <v>0.20100000000000001</v>
      </c>
      <c r="AX407" s="309">
        <f t="shared" si="1984"/>
        <v>0.20100000000000001</v>
      </c>
      <c r="AY407" s="309">
        <f t="shared" si="1984"/>
        <v>0.20100000000000001</v>
      </c>
      <c r="AZ407" s="309">
        <f t="shared" si="1984"/>
        <v>0.20100000000000001</v>
      </c>
      <c r="BA407" s="309">
        <f t="shared" si="1984"/>
        <v>0.20100000000000001</v>
      </c>
      <c r="BB407" s="309">
        <f t="shared" si="1984"/>
        <v>0.20100000000000001</v>
      </c>
      <c r="BC407" s="310">
        <f t="shared" si="1984"/>
        <v>0.20100000000000001</v>
      </c>
      <c r="BD407" s="310">
        <f t="shared" si="1984"/>
        <v>0.20100000000000001</v>
      </c>
      <c r="BE407" s="310">
        <f t="shared" si="1984"/>
        <v>0.20100000000000001</v>
      </c>
      <c r="BF407" s="310">
        <f t="shared" si="1984"/>
        <v>0.20100000000000001</v>
      </c>
      <c r="BG407" s="310">
        <f t="shared" si="1984"/>
        <v>0.20100000000000001</v>
      </c>
      <c r="BH407" s="310">
        <f t="shared" si="1984"/>
        <v>0.20100000000000001</v>
      </c>
      <c r="BI407" s="311">
        <f t="shared" si="1984"/>
        <v>0.20100000000000001</v>
      </c>
      <c r="BJ407" s="310">
        <f t="shared" si="1984"/>
        <v>0.20100000000000001</v>
      </c>
      <c r="BK407" s="310">
        <f t="shared" si="1984"/>
        <v>0.20100000000000001</v>
      </c>
      <c r="BL407" s="310">
        <f t="shared" si="1984"/>
        <v>0.20100000000000001</v>
      </c>
      <c r="BM407" s="312">
        <f t="shared" ref="BM407:CC407" si="1985">BM334</f>
        <v>0.20100000000000001</v>
      </c>
      <c r="BN407" s="312">
        <f t="shared" si="1985"/>
        <v>0.20100000000000001</v>
      </c>
      <c r="BO407" s="312">
        <f t="shared" si="1985"/>
        <v>0.20100000000000001</v>
      </c>
      <c r="BP407" s="312">
        <f t="shared" si="1985"/>
        <v>0.20100000000000001</v>
      </c>
      <c r="BQ407" s="312">
        <f t="shared" si="1985"/>
        <v>0.20100000000000001</v>
      </c>
      <c r="BR407" s="312">
        <f t="shared" si="1985"/>
        <v>0.20100000000000001</v>
      </c>
      <c r="BS407" s="312">
        <f t="shared" si="1985"/>
        <v>0.20100000000000001</v>
      </c>
      <c r="BT407" s="312">
        <f t="shared" si="1985"/>
        <v>0.20100000000000001</v>
      </c>
      <c r="BU407" s="312">
        <f t="shared" si="1985"/>
        <v>0.20100000000000001</v>
      </c>
      <c r="BV407" s="312">
        <f t="shared" si="1985"/>
        <v>0.20100000000000001</v>
      </c>
      <c r="BW407" s="312">
        <f t="shared" si="1985"/>
        <v>0.20100000000000001</v>
      </c>
      <c r="BX407" s="312">
        <f t="shared" si="1985"/>
        <v>0.20100000000000001</v>
      </c>
      <c r="BY407" s="312">
        <f t="shared" si="1985"/>
        <v>0.20100000000000001</v>
      </c>
      <c r="BZ407" s="312">
        <f t="shared" si="1985"/>
        <v>0.20100000000000001</v>
      </c>
      <c r="CA407" s="312">
        <f t="shared" si="1985"/>
        <v>0.20100000000000001</v>
      </c>
      <c r="CB407" s="312">
        <f t="shared" si="1985"/>
        <v>0.20100000000000001</v>
      </c>
      <c r="CC407" s="312">
        <f t="shared" si="1985"/>
        <v>0.20100000000000001</v>
      </c>
      <c r="CD407" s="178"/>
    </row>
    <row r="408" spans="37:82" ht="15.6">
      <c r="AK408" s="171" t="s">
        <v>718</v>
      </c>
      <c r="AL408" s="122"/>
      <c r="AM408" s="360"/>
      <c r="AN408" s="309">
        <f t="shared" ref="AN408:BL408" si="1986">AN335</f>
        <v>1.4E-2</v>
      </c>
      <c r="AO408" s="308">
        <f t="shared" si="1986"/>
        <v>1.4E-2</v>
      </c>
      <c r="AP408" s="308">
        <f t="shared" si="1986"/>
        <v>1.4E-2</v>
      </c>
      <c r="AQ408" s="308">
        <f t="shared" si="1986"/>
        <v>1.4E-2</v>
      </c>
      <c r="AR408" s="308">
        <f t="shared" si="1986"/>
        <v>1.4E-2</v>
      </c>
      <c r="AS408" s="309">
        <f t="shared" si="1986"/>
        <v>1.4E-2</v>
      </c>
      <c r="AT408" s="309">
        <f t="shared" si="1986"/>
        <v>1.4E-2</v>
      </c>
      <c r="AU408" s="309">
        <f t="shared" si="1986"/>
        <v>1.4E-2</v>
      </c>
      <c r="AV408" s="309">
        <f t="shared" si="1986"/>
        <v>1.4E-2</v>
      </c>
      <c r="AW408" s="309">
        <f t="shared" si="1986"/>
        <v>1.4E-2</v>
      </c>
      <c r="AX408" s="309">
        <f t="shared" si="1986"/>
        <v>1.4E-2</v>
      </c>
      <c r="AY408" s="309">
        <f t="shared" si="1986"/>
        <v>1.4E-2</v>
      </c>
      <c r="AZ408" s="309">
        <f t="shared" si="1986"/>
        <v>1.4E-2</v>
      </c>
      <c r="BA408" s="309">
        <f t="shared" si="1986"/>
        <v>1.4E-2</v>
      </c>
      <c r="BB408" s="309">
        <f t="shared" si="1986"/>
        <v>1.4E-2</v>
      </c>
      <c r="BC408" s="310">
        <f t="shared" si="1986"/>
        <v>1.4E-2</v>
      </c>
      <c r="BD408" s="310">
        <f t="shared" si="1986"/>
        <v>1.4E-2</v>
      </c>
      <c r="BE408" s="310">
        <f t="shared" si="1986"/>
        <v>1.4E-2</v>
      </c>
      <c r="BF408" s="310">
        <f t="shared" si="1986"/>
        <v>1.4E-2</v>
      </c>
      <c r="BG408" s="310">
        <f t="shared" si="1986"/>
        <v>1.4E-2</v>
      </c>
      <c r="BH408" s="310">
        <f t="shared" si="1986"/>
        <v>1.4E-2</v>
      </c>
      <c r="BI408" s="311">
        <f t="shared" si="1986"/>
        <v>1.4E-2</v>
      </c>
      <c r="BJ408" s="310">
        <f t="shared" si="1986"/>
        <v>1.4E-2</v>
      </c>
      <c r="BK408" s="310">
        <f t="shared" si="1986"/>
        <v>1.4E-2</v>
      </c>
      <c r="BL408" s="310">
        <f t="shared" si="1986"/>
        <v>1.4E-2</v>
      </c>
      <c r="BM408" s="312">
        <f t="shared" ref="BM408:CC408" si="1987">BM335</f>
        <v>1.4E-2</v>
      </c>
      <c r="BN408" s="312">
        <f t="shared" si="1987"/>
        <v>1.4E-2</v>
      </c>
      <c r="BO408" s="312">
        <f t="shared" si="1987"/>
        <v>1.4E-2</v>
      </c>
      <c r="BP408" s="312">
        <f t="shared" si="1987"/>
        <v>1.4E-2</v>
      </c>
      <c r="BQ408" s="312">
        <f t="shared" si="1987"/>
        <v>1.4E-2</v>
      </c>
      <c r="BR408" s="312">
        <f t="shared" si="1987"/>
        <v>1.4E-2</v>
      </c>
      <c r="BS408" s="312">
        <f t="shared" si="1987"/>
        <v>1.4E-2</v>
      </c>
      <c r="BT408" s="312">
        <f t="shared" si="1987"/>
        <v>1.4E-2</v>
      </c>
      <c r="BU408" s="312">
        <f t="shared" si="1987"/>
        <v>1.4E-2</v>
      </c>
      <c r="BV408" s="312">
        <f t="shared" si="1987"/>
        <v>1.4E-2</v>
      </c>
      <c r="BW408" s="312">
        <f t="shared" si="1987"/>
        <v>1.4E-2</v>
      </c>
      <c r="BX408" s="312">
        <f t="shared" si="1987"/>
        <v>1.4E-2</v>
      </c>
      <c r="BY408" s="312">
        <f t="shared" si="1987"/>
        <v>1.4E-2</v>
      </c>
      <c r="BZ408" s="312">
        <f t="shared" si="1987"/>
        <v>1.4E-2</v>
      </c>
      <c r="CA408" s="312">
        <f t="shared" si="1987"/>
        <v>1.4E-2</v>
      </c>
      <c r="CB408" s="312">
        <f t="shared" si="1987"/>
        <v>1.4E-2</v>
      </c>
      <c r="CC408" s="312">
        <f t="shared" si="1987"/>
        <v>1.4E-2</v>
      </c>
      <c r="CD408" s="178"/>
    </row>
    <row r="409" spans="37:82">
      <c r="AK409" s="171" t="s">
        <v>719</v>
      </c>
      <c r="AL409" s="122"/>
      <c r="AM409" s="361"/>
      <c r="AN409" s="338">
        <f t="shared" ref="AN409:AS410" si="1988">AN336</f>
        <v>0.21</v>
      </c>
      <c r="AO409" s="308">
        <f t="shared" si="1988"/>
        <v>0.21</v>
      </c>
      <c r="AP409" s="308">
        <f t="shared" si="1988"/>
        <v>0.21</v>
      </c>
      <c r="AQ409" s="308">
        <f t="shared" si="1988"/>
        <v>0.21</v>
      </c>
      <c r="AR409" s="308">
        <f t="shared" si="1988"/>
        <v>0.21</v>
      </c>
      <c r="AS409" s="309">
        <f t="shared" si="1988"/>
        <v>0.21</v>
      </c>
      <c r="AT409" s="458">
        <f>IF(AND(AA17&gt;39082,AA17&lt;39142)=TRUE,21%,17%)</f>
        <v>0.17</v>
      </c>
      <c r="AU409" s="428">
        <v>0.22</v>
      </c>
      <c r="AV409" s="428">
        <f t="shared" ref="AV409:BL409" si="1989">AU409</f>
        <v>0.22</v>
      </c>
      <c r="AW409" s="428">
        <f t="shared" si="1989"/>
        <v>0.22</v>
      </c>
      <c r="AX409" s="428">
        <f t="shared" si="1989"/>
        <v>0.22</v>
      </c>
      <c r="AY409" s="428">
        <f t="shared" si="1989"/>
        <v>0.22</v>
      </c>
      <c r="AZ409" s="428">
        <f t="shared" si="1989"/>
        <v>0.22</v>
      </c>
      <c r="BA409" s="428">
        <f t="shared" si="1989"/>
        <v>0.22</v>
      </c>
      <c r="BB409" s="428">
        <v>0.28999999999999998</v>
      </c>
      <c r="BC409" s="428">
        <f t="shared" si="1989"/>
        <v>0.28999999999999998</v>
      </c>
      <c r="BD409" s="428">
        <f t="shared" si="1989"/>
        <v>0.28999999999999998</v>
      </c>
      <c r="BE409" s="428">
        <f t="shared" si="1989"/>
        <v>0.28999999999999998</v>
      </c>
      <c r="BF409" s="428">
        <f t="shared" si="1989"/>
        <v>0.28999999999999998</v>
      </c>
      <c r="BG409" s="428">
        <f t="shared" si="1989"/>
        <v>0.28999999999999998</v>
      </c>
      <c r="BH409" s="428">
        <f t="shared" si="1989"/>
        <v>0.28999999999999998</v>
      </c>
      <c r="BI409" s="459">
        <f t="shared" si="1989"/>
        <v>0.28999999999999998</v>
      </c>
      <c r="BJ409" s="428">
        <f t="shared" si="1989"/>
        <v>0.28999999999999998</v>
      </c>
      <c r="BK409" s="428">
        <f t="shared" si="1989"/>
        <v>0.28999999999999998</v>
      </c>
      <c r="BL409" s="428">
        <f t="shared" si="1989"/>
        <v>0.28999999999999998</v>
      </c>
      <c r="BM409" s="460">
        <f t="shared" ref="BM409" si="1990">BL409</f>
        <v>0.28999999999999998</v>
      </c>
      <c r="BN409" s="460">
        <f t="shared" ref="BN409" si="1991">BM409</f>
        <v>0.28999999999999998</v>
      </c>
      <c r="BO409" s="460">
        <f t="shared" ref="BO409" si="1992">BN409</f>
        <v>0.28999999999999998</v>
      </c>
      <c r="BP409" s="460">
        <f t="shared" ref="BP409" si="1993">BO409</f>
        <v>0.28999999999999998</v>
      </c>
      <c r="BQ409" s="460">
        <f t="shared" ref="BQ409" si="1994">BP409</f>
        <v>0.28999999999999998</v>
      </c>
      <c r="BR409" s="460">
        <f t="shared" ref="BR409" si="1995">BQ409</f>
        <v>0.28999999999999998</v>
      </c>
      <c r="BS409" s="460">
        <f t="shared" ref="BS409" si="1996">BR409</f>
        <v>0.28999999999999998</v>
      </c>
      <c r="BT409" s="460">
        <f t="shared" ref="BT409" si="1997">BS409</f>
        <v>0.28999999999999998</v>
      </c>
      <c r="BU409" s="460">
        <f t="shared" ref="BU409" si="1998">BT409</f>
        <v>0.28999999999999998</v>
      </c>
      <c r="BV409" s="460">
        <f t="shared" ref="BV409" si="1999">BU409</f>
        <v>0.28999999999999998</v>
      </c>
      <c r="BW409" s="460">
        <f t="shared" ref="BW409" si="2000">BV409</f>
        <v>0.28999999999999998</v>
      </c>
      <c r="BX409" s="460">
        <f t="shared" ref="BX409" si="2001">BW409</f>
        <v>0.28999999999999998</v>
      </c>
      <c r="BY409" s="460">
        <f t="shared" ref="BY409" si="2002">BX409</f>
        <v>0.28999999999999998</v>
      </c>
      <c r="BZ409" s="460">
        <f t="shared" ref="BZ409" si="2003">BY409</f>
        <v>0.28999999999999998</v>
      </c>
      <c r="CA409" s="460">
        <f t="shared" ref="CA409" si="2004">BZ409</f>
        <v>0.28999999999999998</v>
      </c>
      <c r="CB409" s="460">
        <f t="shared" ref="CB409" si="2005">CA409</f>
        <v>0.28999999999999998</v>
      </c>
      <c r="CC409" s="460">
        <f t="shared" ref="CC409" si="2006">CB409</f>
        <v>0.28999999999999998</v>
      </c>
      <c r="CD409" s="178"/>
    </row>
    <row r="410" spans="37:82">
      <c r="AK410" s="171" t="s">
        <v>720</v>
      </c>
      <c r="AL410" s="122"/>
      <c r="AM410" s="361"/>
      <c r="AN410" s="319">
        <f t="shared" si="1988"/>
        <v>0.02</v>
      </c>
      <c r="AO410" s="318">
        <f t="shared" si="1988"/>
        <v>0.02</v>
      </c>
      <c r="AP410" s="318">
        <f t="shared" si="1988"/>
        <v>0.02</v>
      </c>
      <c r="AQ410" s="318">
        <f t="shared" si="1988"/>
        <v>0.02</v>
      </c>
      <c r="AR410" s="318">
        <f t="shared" si="1988"/>
        <v>0.02</v>
      </c>
      <c r="AS410" s="319">
        <f t="shared" si="1988"/>
        <v>0.02</v>
      </c>
      <c r="AT410" s="319">
        <f>AT337</f>
        <v>0.02</v>
      </c>
      <c r="AU410" s="319">
        <f t="shared" ref="AU410:BL410" si="2007">AU337</f>
        <v>0.02</v>
      </c>
      <c r="AV410" s="319">
        <f t="shared" si="2007"/>
        <v>0.02</v>
      </c>
      <c r="AW410" s="319">
        <f t="shared" si="2007"/>
        <v>0.02</v>
      </c>
      <c r="AX410" s="319">
        <f t="shared" si="2007"/>
        <v>0.02</v>
      </c>
      <c r="AY410" s="319">
        <f t="shared" si="2007"/>
        <v>0.02</v>
      </c>
      <c r="AZ410" s="319">
        <f t="shared" si="2007"/>
        <v>0.02</v>
      </c>
      <c r="BA410" s="319">
        <f t="shared" si="2007"/>
        <v>0.02</v>
      </c>
      <c r="BB410" s="319">
        <f t="shared" si="2007"/>
        <v>0.02</v>
      </c>
      <c r="BC410" s="320">
        <f t="shared" si="2007"/>
        <v>0.02</v>
      </c>
      <c r="BD410" s="320">
        <f t="shared" si="2007"/>
        <v>0.02</v>
      </c>
      <c r="BE410" s="320">
        <f t="shared" si="2007"/>
        <v>0.02</v>
      </c>
      <c r="BF410" s="320">
        <f t="shared" si="2007"/>
        <v>0.02</v>
      </c>
      <c r="BG410" s="320">
        <f t="shared" si="2007"/>
        <v>0.02</v>
      </c>
      <c r="BH410" s="320">
        <f t="shared" si="2007"/>
        <v>0.02</v>
      </c>
      <c r="BI410" s="321">
        <f t="shared" si="2007"/>
        <v>0.02</v>
      </c>
      <c r="BJ410" s="320">
        <f t="shared" si="2007"/>
        <v>0.02</v>
      </c>
      <c r="BK410" s="320">
        <f t="shared" si="2007"/>
        <v>0.02</v>
      </c>
      <c r="BL410" s="320">
        <f t="shared" si="2007"/>
        <v>0.02</v>
      </c>
      <c r="BM410" s="322">
        <f t="shared" ref="BM410:CC410" si="2008">BM337</f>
        <v>0.02</v>
      </c>
      <c r="BN410" s="322">
        <f t="shared" si="2008"/>
        <v>0.02</v>
      </c>
      <c r="BO410" s="322">
        <f t="shared" si="2008"/>
        <v>0.02</v>
      </c>
      <c r="BP410" s="322">
        <f t="shared" si="2008"/>
        <v>0.02</v>
      </c>
      <c r="BQ410" s="322">
        <f t="shared" si="2008"/>
        <v>0.02</v>
      </c>
      <c r="BR410" s="322">
        <f t="shared" si="2008"/>
        <v>0.02</v>
      </c>
      <c r="BS410" s="322">
        <f t="shared" si="2008"/>
        <v>0.02</v>
      </c>
      <c r="BT410" s="322">
        <f t="shared" si="2008"/>
        <v>0.02</v>
      </c>
      <c r="BU410" s="322">
        <f t="shared" si="2008"/>
        <v>0.02</v>
      </c>
      <c r="BV410" s="322">
        <f t="shared" si="2008"/>
        <v>0.02</v>
      </c>
      <c r="BW410" s="322">
        <f t="shared" si="2008"/>
        <v>0.02</v>
      </c>
      <c r="BX410" s="322">
        <f t="shared" si="2008"/>
        <v>0.02</v>
      </c>
      <c r="BY410" s="322">
        <f t="shared" si="2008"/>
        <v>0.02</v>
      </c>
      <c r="BZ410" s="322">
        <f t="shared" si="2008"/>
        <v>0.02</v>
      </c>
      <c r="CA410" s="322">
        <f t="shared" si="2008"/>
        <v>0.02</v>
      </c>
      <c r="CB410" s="322">
        <f t="shared" si="2008"/>
        <v>0.02</v>
      </c>
      <c r="CC410" s="322">
        <f t="shared" si="2008"/>
        <v>0.02</v>
      </c>
      <c r="CD410" s="178"/>
    </row>
    <row r="411" spans="37:82">
      <c r="AK411" s="363"/>
      <c r="AL411" s="40"/>
      <c r="AM411" s="122"/>
      <c r="AN411" s="122"/>
      <c r="AO411" s="293"/>
      <c r="AP411" s="148"/>
      <c r="AQ411" s="148"/>
      <c r="AR411" s="148"/>
      <c r="BC411" s="121"/>
      <c r="BD411" s="121"/>
      <c r="BG411" s="121"/>
      <c r="BH411" s="121"/>
      <c r="BI411" s="294"/>
      <c r="BJ411" s="121"/>
      <c r="BK411" s="121"/>
      <c r="BL411" s="121"/>
      <c r="BM411" s="295"/>
      <c r="BN411" s="295"/>
      <c r="BO411" s="295"/>
      <c r="BP411" s="295"/>
      <c r="BQ411" s="295"/>
      <c r="BR411" s="295"/>
      <c r="BS411" s="295"/>
      <c r="BT411" s="295"/>
      <c r="BU411" s="295"/>
      <c r="BV411" s="295"/>
      <c r="BW411" s="295"/>
      <c r="BX411" s="295"/>
      <c r="BY411" s="295"/>
      <c r="BZ411" s="295"/>
      <c r="CA411" s="295"/>
      <c r="CB411" s="295"/>
      <c r="CC411" s="295"/>
      <c r="CD411" s="364"/>
    </row>
    <row r="412" spans="37:82">
      <c r="AK412" s="363"/>
      <c r="AL412" s="40"/>
      <c r="AM412" s="122"/>
      <c r="AN412" s="328">
        <v>2001</v>
      </c>
      <c r="AO412" s="329">
        <f t="shared" ref="AO412:BL412" si="2009">AN412+1</f>
        <v>2002</v>
      </c>
      <c r="AP412" s="148">
        <f t="shared" si="2009"/>
        <v>2003</v>
      </c>
      <c r="AQ412" s="148">
        <f t="shared" si="2009"/>
        <v>2004</v>
      </c>
      <c r="AR412" s="148">
        <f t="shared" si="2009"/>
        <v>2005</v>
      </c>
      <c r="AS412" s="3">
        <f t="shared" si="2009"/>
        <v>2006</v>
      </c>
      <c r="AT412" s="3">
        <f t="shared" si="2009"/>
        <v>2007</v>
      </c>
      <c r="AU412" s="3">
        <f t="shared" si="2009"/>
        <v>2008</v>
      </c>
      <c r="AV412" s="3">
        <f t="shared" si="2009"/>
        <v>2009</v>
      </c>
      <c r="AW412" s="3">
        <f t="shared" si="2009"/>
        <v>2010</v>
      </c>
      <c r="AX412" s="3">
        <f t="shared" si="2009"/>
        <v>2011</v>
      </c>
      <c r="AY412" s="3">
        <f t="shared" si="2009"/>
        <v>2012</v>
      </c>
      <c r="AZ412" s="3">
        <f t="shared" si="2009"/>
        <v>2013</v>
      </c>
      <c r="BA412" s="3">
        <f t="shared" si="2009"/>
        <v>2014</v>
      </c>
      <c r="BB412" s="3">
        <f t="shared" si="2009"/>
        <v>2015</v>
      </c>
      <c r="BC412" s="121">
        <f t="shared" si="2009"/>
        <v>2016</v>
      </c>
      <c r="BD412" s="121">
        <f t="shared" si="2009"/>
        <v>2017</v>
      </c>
      <c r="BE412" s="121">
        <f t="shared" si="2009"/>
        <v>2018</v>
      </c>
      <c r="BF412" s="121">
        <f t="shared" si="2009"/>
        <v>2019</v>
      </c>
      <c r="BG412" s="121">
        <f t="shared" si="2009"/>
        <v>2020</v>
      </c>
      <c r="BH412" s="121">
        <f t="shared" si="2009"/>
        <v>2021</v>
      </c>
      <c r="BI412" s="294">
        <f t="shared" si="2009"/>
        <v>2022</v>
      </c>
      <c r="BJ412" s="121">
        <f t="shared" si="2009"/>
        <v>2023</v>
      </c>
      <c r="BK412" s="121">
        <f t="shared" si="2009"/>
        <v>2024</v>
      </c>
      <c r="BL412" s="121">
        <f t="shared" si="2009"/>
        <v>2025</v>
      </c>
      <c r="BM412" s="295">
        <f t="shared" ref="BM412" si="2010">BL412+1</f>
        <v>2026</v>
      </c>
      <c r="BN412" s="295">
        <f t="shared" ref="BN412" si="2011">BM412+1</f>
        <v>2027</v>
      </c>
      <c r="BO412" s="295">
        <f t="shared" ref="BO412" si="2012">BN412+1</f>
        <v>2028</v>
      </c>
      <c r="BP412" s="295">
        <f t="shared" ref="BP412" si="2013">BO412+1</f>
        <v>2029</v>
      </c>
      <c r="BQ412" s="295">
        <f t="shared" ref="BQ412" si="2014">BP412+1</f>
        <v>2030</v>
      </c>
      <c r="BR412" s="295">
        <f t="shared" ref="BR412" si="2015">BQ412+1</f>
        <v>2031</v>
      </c>
      <c r="BS412" s="295">
        <f t="shared" ref="BS412" si="2016">BR412+1</f>
        <v>2032</v>
      </c>
      <c r="BT412" s="295">
        <f t="shared" ref="BT412" si="2017">BS412+1</f>
        <v>2033</v>
      </c>
      <c r="BU412" s="295">
        <f t="shared" ref="BU412" si="2018">BT412+1</f>
        <v>2034</v>
      </c>
      <c r="BV412" s="295">
        <f t="shared" ref="BV412" si="2019">BU412+1</f>
        <v>2035</v>
      </c>
      <c r="BW412" s="295">
        <f t="shared" ref="BW412" si="2020">BV412+1</f>
        <v>2036</v>
      </c>
      <c r="BX412" s="295">
        <f t="shared" ref="BX412" si="2021">BW412+1</f>
        <v>2037</v>
      </c>
      <c r="BY412" s="295">
        <f t="shared" ref="BY412" si="2022">BX412+1</f>
        <v>2038</v>
      </c>
      <c r="BZ412" s="295">
        <f t="shared" ref="BZ412" si="2023">BY412+1</f>
        <v>2039</v>
      </c>
      <c r="CA412" s="295">
        <f t="shared" ref="CA412" si="2024">BZ412+1</f>
        <v>2040</v>
      </c>
      <c r="CB412" s="295">
        <f t="shared" ref="CB412" si="2025">CA412+1</f>
        <v>2041</v>
      </c>
      <c r="CC412" s="295">
        <f t="shared" ref="CC412" si="2026">CB412+1</f>
        <v>2042</v>
      </c>
      <c r="CD412" s="364"/>
    </row>
    <row r="413" spans="37:82">
      <c r="AK413" s="171"/>
      <c r="AL413" s="122"/>
      <c r="AM413" s="122"/>
      <c r="AN413" s="122" t="s">
        <v>721</v>
      </c>
      <c r="AO413" s="293" t="s">
        <v>721</v>
      </c>
      <c r="AP413" s="148" t="s">
        <v>721</v>
      </c>
      <c r="AQ413" s="148" t="s">
        <v>721</v>
      </c>
      <c r="AR413" s="148" t="s">
        <v>721</v>
      </c>
      <c r="AS413" s="3" t="s">
        <v>721</v>
      </c>
      <c r="AT413" s="3" t="s">
        <v>721</v>
      </c>
      <c r="AU413" s="3" t="s">
        <v>721</v>
      </c>
      <c r="AV413" s="3" t="s">
        <v>721</v>
      </c>
      <c r="AW413" s="3" t="s">
        <v>721</v>
      </c>
      <c r="AX413" s="3" t="s">
        <v>721</v>
      </c>
      <c r="AY413" s="3" t="s">
        <v>721</v>
      </c>
      <c r="AZ413" s="3" t="s">
        <v>721</v>
      </c>
      <c r="BA413" s="3" t="s">
        <v>721</v>
      </c>
      <c r="BB413" s="3" t="s">
        <v>721</v>
      </c>
      <c r="BC413" s="121" t="s">
        <v>721</v>
      </c>
      <c r="BD413" s="121" t="s">
        <v>721</v>
      </c>
      <c r="BE413" s="121" t="s">
        <v>721</v>
      </c>
      <c r="BF413" s="121" t="s">
        <v>721</v>
      </c>
      <c r="BG413" s="121" t="s">
        <v>721</v>
      </c>
      <c r="BH413" s="121" t="s">
        <v>721</v>
      </c>
      <c r="BI413" s="294" t="s">
        <v>721</v>
      </c>
      <c r="BJ413" s="121" t="s">
        <v>721</v>
      </c>
      <c r="BK413" s="121" t="s">
        <v>721</v>
      </c>
      <c r="BL413" s="121" t="s">
        <v>721</v>
      </c>
      <c r="BM413" s="295" t="s">
        <v>721</v>
      </c>
      <c r="BN413" s="295" t="s">
        <v>721</v>
      </c>
      <c r="BO413" s="295" t="s">
        <v>721</v>
      </c>
      <c r="BP413" s="295" t="s">
        <v>721</v>
      </c>
      <c r="BQ413" s="295" t="s">
        <v>721</v>
      </c>
      <c r="BR413" s="295" t="s">
        <v>721</v>
      </c>
      <c r="BS413" s="295" t="s">
        <v>721</v>
      </c>
      <c r="BT413" s="295" t="s">
        <v>721</v>
      </c>
      <c r="BU413" s="295" t="s">
        <v>721</v>
      </c>
      <c r="BV413" s="295" t="s">
        <v>721</v>
      </c>
      <c r="BW413" s="295" t="s">
        <v>721</v>
      </c>
      <c r="BX413" s="295" t="s">
        <v>721</v>
      </c>
      <c r="BY413" s="295" t="s">
        <v>721</v>
      </c>
      <c r="BZ413" s="295" t="s">
        <v>721</v>
      </c>
      <c r="CA413" s="295" t="s">
        <v>721</v>
      </c>
      <c r="CB413" s="295" t="s">
        <v>721</v>
      </c>
      <c r="CC413" s="295" t="s">
        <v>721</v>
      </c>
      <c r="CD413" s="364"/>
    </row>
    <row r="414" spans="37:82">
      <c r="AK414" s="171" t="s">
        <v>715</v>
      </c>
      <c r="AL414" s="122"/>
      <c r="AM414" s="122"/>
      <c r="AN414" s="300">
        <f>AN341</f>
        <v>2.6651231066002534E-2</v>
      </c>
      <c r="AO414" s="300">
        <f t="shared" ref="AO414:BL414" si="2027">AO341</f>
        <v>3.7659730819599391E-2</v>
      </c>
      <c r="AP414" s="300">
        <f t="shared" si="2027"/>
        <v>4.1433788213758316E-2</v>
      </c>
      <c r="AQ414" s="299">
        <f t="shared" si="2027"/>
        <v>4.1022225148983571E-2</v>
      </c>
      <c r="AR414" s="299">
        <f t="shared" si="2027"/>
        <v>3.2974624821844323E-2</v>
      </c>
      <c r="AS414" s="300">
        <f t="shared" si="2027"/>
        <v>1.741105519772157E-2</v>
      </c>
      <c r="AT414" s="300">
        <f t="shared" si="2027"/>
        <v>1.0559160160651171E-2</v>
      </c>
      <c r="AU414" s="300">
        <f t="shared" si="2027"/>
        <v>1.0162187059377326E-2</v>
      </c>
      <c r="AV414" s="300">
        <f t="shared" si="2027"/>
        <v>1.7668932912550117E-2</v>
      </c>
      <c r="AW414" s="300">
        <f t="shared" si="2027"/>
        <v>2.5444356029305171E-2</v>
      </c>
      <c r="AX414" s="300">
        <f t="shared" si="2027"/>
        <v>2.4641313377188334E-2</v>
      </c>
      <c r="AY414" s="300">
        <f t="shared" si="2027"/>
        <v>2.1741447391596669E-2</v>
      </c>
      <c r="AZ414" s="300">
        <f t="shared" si="2027"/>
        <v>2.5437233887533495E-2</v>
      </c>
      <c r="BA414" s="300">
        <f t="shared" si="2027"/>
        <v>1.3861492515345297E-2</v>
      </c>
      <c r="BB414" s="300">
        <f t="shared" si="2027"/>
        <v>1.3694652802078267E-2</v>
      </c>
      <c r="BC414" s="301">
        <f t="shared" si="2027"/>
        <v>1.2383656557784395E-2</v>
      </c>
      <c r="BD414" s="301">
        <f t="shared" si="2027"/>
        <v>1.3646416148230811E-2</v>
      </c>
      <c r="BE414" s="301">
        <f t="shared" si="2027"/>
        <v>1.451037729467175E-2</v>
      </c>
      <c r="BF414" s="301">
        <f t="shared" si="2027"/>
        <v>1.6186984318659059E-2</v>
      </c>
      <c r="BG414" s="301">
        <f t="shared" si="2027"/>
        <v>2.056297127094453E-2</v>
      </c>
      <c r="BH414" s="301">
        <f t="shared" si="2027"/>
        <v>2.2436713595748392E-2</v>
      </c>
      <c r="BI414" s="302">
        <f t="shared" si="2027"/>
        <v>2.1004539684301715E-2</v>
      </c>
      <c r="BJ414" s="301">
        <f t="shared" si="2027"/>
        <v>2.4462787806639907E-2</v>
      </c>
      <c r="BK414" s="301">
        <f t="shared" si="2027"/>
        <v>5.0900385505608714E-2</v>
      </c>
      <c r="BL414" s="301">
        <f t="shared" si="2027"/>
        <v>6.2614622044458779E-2</v>
      </c>
      <c r="BM414" s="303">
        <f t="shared" ref="BM414:CC414" si="2028">BM341</f>
        <v>6.2614622044458779E-2</v>
      </c>
      <c r="BN414" s="303">
        <f t="shared" si="2028"/>
        <v>6.2614622044458779E-2</v>
      </c>
      <c r="BO414" s="303">
        <f t="shared" si="2028"/>
        <v>6.2614622044458779E-2</v>
      </c>
      <c r="BP414" s="303">
        <f t="shared" si="2028"/>
        <v>6.2614622044458779E-2</v>
      </c>
      <c r="BQ414" s="303">
        <f t="shared" si="2028"/>
        <v>6.2614622044458779E-2</v>
      </c>
      <c r="BR414" s="303">
        <f t="shared" si="2028"/>
        <v>6.2614622044458779E-2</v>
      </c>
      <c r="BS414" s="303">
        <f t="shared" si="2028"/>
        <v>6.2614622044458779E-2</v>
      </c>
      <c r="BT414" s="303">
        <f t="shared" si="2028"/>
        <v>6.2614622044458779E-2</v>
      </c>
      <c r="BU414" s="303">
        <f t="shared" si="2028"/>
        <v>6.2614622044458779E-2</v>
      </c>
      <c r="BV414" s="303">
        <f t="shared" si="2028"/>
        <v>6.2614622044458779E-2</v>
      </c>
      <c r="BW414" s="303">
        <f t="shared" si="2028"/>
        <v>6.2614622044458779E-2</v>
      </c>
      <c r="BX414" s="303">
        <f t="shared" si="2028"/>
        <v>6.2614622044458779E-2</v>
      </c>
      <c r="BY414" s="303">
        <f t="shared" si="2028"/>
        <v>6.2614622044458779E-2</v>
      </c>
      <c r="BZ414" s="303">
        <f t="shared" si="2028"/>
        <v>6.2614622044458779E-2</v>
      </c>
      <c r="CA414" s="303">
        <f t="shared" si="2028"/>
        <v>6.2614622044458779E-2</v>
      </c>
      <c r="CB414" s="303">
        <f t="shared" si="2028"/>
        <v>6.2614622044458779E-2</v>
      </c>
      <c r="CC414" s="303">
        <f t="shared" si="2028"/>
        <v>6.2614622044458779E-2</v>
      </c>
      <c r="CD414" s="364"/>
    </row>
    <row r="415" spans="37:82">
      <c r="AK415" s="171" t="s">
        <v>716</v>
      </c>
      <c r="AL415" s="122"/>
      <c r="AM415" s="122"/>
      <c r="AN415" s="309">
        <f t="shared" ref="AN415:BL415" si="2029">AN342</f>
        <v>5.4500009839908214E-2</v>
      </c>
      <c r="AO415" s="309">
        <f t="shared" si="2029"/>
        <v>4.7799991598603153E-2</v>
      </c>
      <c r="AP415" s="309">
        <f t="shared" si="2029"/>
        <v>4.6599997461220122E-2</v>
      </c>
      <c r="AQ415" s="308">
        <f t="shared" si="2029"/>
        <v>4.5000007490993976E-2</v>
      </c>
      <c r="AR415" s="308">
        <f t="shared" si="2029"/>
        <v>3.9300011835601056E-2</v>
      </c>
      <c r="AS415" s="309">
        <f t="shared" si="2029"/>
        <v>3.6156695917221038E-2</v>
      </c>
      <c r="AT415" s="309">
        <f t="shared" si="2029"/>
        <v>3.8235620751875921E-2</v>
      </c>
      <c r="AU415" s="309">
        <f t="shared" si="2029"/>
        <v>4.410003903757409E-2</v>
      </c>
      <c r="AV415" s="309">
        <f t="shared" si="2029"/>
        <v>4.2200028760331243E-2</v>
      </c>
      <c r="AW415" s="309">
        <f t="shared" si="2029"/>
        <v>3.8900033450578686E-2</v>
      </c>
      <c r="AX415" s="309">
        <f t="shared" si="2029"/>
        <v>3.1000007537453245E-2</v>
      </c>
      <c r="AY415" s="309">
        <f t="shared" si="2029"/>
        <v>2.7100009653499013E-2</v>
      </c>
      <c r="AZ415" s="309">
        <f t="shared" si="2029"/>
        <v>2.2300050192195053E-2</v>
      </c>
      <c r="BA415" s="309">
        <f t="shared" si="2029"/>
        <v>2.5299957325744638E-2</v>
      </c>
      <c r="BB415" s="309">
        <f t="shared" si="2029"/>
        <v>1.5399960174683036E-2</v>
      </c>
      <c r="BC415" s="310">
        <f t="shared" si="2029"/>
        <v>1.1100034333807018E-2</v>
      </c>
      <c r="BD415" s="310">
        <f t="shared" si="2029"/>
        <v>7.1000003200292205E-3</v>
      </c>
      <c r="BE415" s="310">
        <f t="shared" si="2029"/>
        <v>9.1000155016305317E-3</v>
      </c>
      <c r="BF415" s="310">
        <f t="shared" si="2029"/>
        <v>8.6000335029261521E-3</v>
      </c>
      <c r="BG415" s="310">
        <f t="shared" si="2029"/>
        <v>1.0400554570129117E-3</v>
      </c>
      <c r="BH415" s="310">
        <f t="shared" si="2029"/>
        <v>-2.1600186074329786E-3</v>
      </c>
      <c r="BI415" s="311">
        <f t="shared" si="2029"/>
        <v>8.7995469739587939E-4</v>
      </c>
      <c r="BJ415" s="310">
        <f t="shared" si="2029"/>
        <v>2.3329968858514682E-2</v>
      </c>
      <c r="BK415" s="310">
        <f t="shared" si="2029"/>
        <v>3.0590005328907655E-2</v>
      </c>
      <c r="BL415" s="310">
        <f t="shared" si="2029"/>
        <v>2.6869942060977925E-2</v>
      </c>
      <c r="BM415" s="312">
        <f t="shared" ref="BM415:CC415" si="2030">BM342</f>
        <v>2.6869942060977925E-2</v>
      </c>
      <c r="BN415" s="312">
        <f t="shared" si="2030"/>
        <v>2.6869942060977925E-2</v>
      </c>
      <c r="BO415" s="312">
        <f t="shared" si="2030"/>
        <v>2.6869942060977925E-2</v>
      </c>
      <c r="BP415" s="312">
        <f t="shared" si="2030"/>
        <v>2.6869942060977925E-2</v>
      </c>
      <c r="BQ415" s="312">
        <f t="shared" si="2030"/>
        <v>2.6869942060977925E-2</v>
      </c>
      <c r="BR415" s="312">
        <f t="shared" si="2030"/>
        <v>2.6869942060977925E-2</v>
      </c>
      <c r="BS415" s="312">
        <f t="shared" si="2030"/>
        <v>2.6869942060977925E-2</v>
      </c>
      <c r="BT415" s="312">
        <f t="shared" si="2030"/>
        <v>2.6869942060977925E-2</v>
      </c>
      <c r="BU415" s="312">
        <f t="shared" si="2030"/>
        <v>2.6869942060977925E-2</v>
      </c>
      <c r="BV415" s="312">
        <f t="shared" si="2030"/>
        <v>2.6869942060977925E-2</v>
      </c>
      <c r="BW415" s="312">
        <f t="shared" si="2030"/>
        <v>2.6869942060977925E-2</v>
      </c>
      <c r="BX415" s="312">
        <f t="shared" si="2030"/>
        <v>2.6869942060977925E-2</v>
      </c>
      <c r="BY415" s="312">
        <f t="shared" si="2030"/>
        <v>2.6869942060977925E-2</v>
      </c>
      <c r="BZ415" s="312">
        <f t="shared" si="2030"/>
        <v>2.6869942060977925E-2</v>
      </c>
      <c r="CA415" s="312">
        <f t="shared" si="2030"/>
        <v>2.6869942060977925E-2</v>
      </c>
      <c r="CB415" s="312">
        <f t="shared" si="2030"/>
        <v>2.6869942060977925E-2</v>
      </c>
      <c r="CC415" s="312">
        <f t="shared" si="2030"/>
        <v>2.6869942060977925E-2</v>
      </c>
      <c r="CD415" s="364"/>
    </row>
    <row r="416" spans="37:82">
      <c r="AK416" s="171" t="s">
        <v>717</v>
      </c>
      <c r="AL416" s="122"/>
      <c r="AM416" s="122"/>
      <c r="AN416" s="309">
        <f t="shared" ref="AN416:BL416" si="2031">AN343</f>
        <v>0.214</v>
      </c>
      <c r="AO416" s="309">
        <f t="shared" si="2031"/>
        <v>0.214</v>
      </c>
      <c r="AP416" s="309">
        <f t="shared" si="2031"/>
        <v>0.214</v>
      </c>
      <c r="AQ416" s="308">
        <f t="shared" si="2031"/>
        <v>0.214</v>
      </c>
      <c r="AR416" s="308">
        <f t="shared" si="2031"/>
        <v>0.214</v>
      </c>
      <c r="AS416" s="309">
        <f t="shared" si="2031"/>
        <v>0.214</v>
      </c>
      <c r="AT416" s="309">
        <f t="shared" si="2031"/>
        <v>0.20100000000000001</v>
      </c>
      <c r="AU416" s="309">
        <f t="shared" si="2031"/>
        <v>0.20100000000000001</v>
      </c>
      <c r="AV416" s="309">
        <f t="shared" si="2031"/>
        <v>0.20100000000000001</v>
      </c>
      <c r="AW416" s="309">
        <f t="shared" si="2031"/>
        <v>0.20100000000000001</v>
      </c>
      <c r="AX416" s="309">
        <f t="shared" si="2031"/>
        <v>0.20100000000000001</v>
      </c>
      <c r="AY416" s="309">
        <f t="shared" si="2031"/>
        <v>0.20100000000000001</v>
      </c>
      <c r="AZ416" s="309">
        <f t="shared" si="2031"/>
        <v>0.20100000000000001</v>
      </c>
      <c r="BA416" s="309">
        <f t="shared" si="2031"/>
        <v>0.20100000000000001</v>
      </c>
      <c r="BB416" s="309">
        <f t="shared" si="2031"/>
        <v>0.20100000000000001</v>
      </c>
      <c r="BC416" s="310">
        <f t="shared" si="2031"/>
        <v>0.20100000000000001</v>
      </c>
      <c r="BD416" s="310">
        <f t="shared" si="2031"/>
        <v>0.20100000000000001</v>
      </c>
      <c r="BE416" s="310">
        <f t="shared" si="2031"/>
        <v>0.20100000000000001</v>
      </c>
      <c r="BF416" s="310">
        <f t="shared" si="2031"/>
        <v>0.20100000000000001</v>
      </c>
      <c r="BG416" s="310">
        <f t="shared" si="2031"/>
        <v>0.20100000000000001</v>
      </c>
      <c r="BH416" s="310">
        <f t="shared" si="2031"/>
        <v>0.20100000000000001</v>
      </c>
      <c r="BI416" s="311">
        <f t="shared" si="2031"/>
        <v>0.20100000000000001</v>
      </c>
      <c r="BJ416" s="310">
        <f t="shared" si="2031"/>
        <v>0.20100000000000001</v>
      </c>
      <c r="BK416" s="310">
        <f t="shared" si="2031"/>
        <v>0.20100000000000001</v>
      </c>
      <c r="BL416" s="310">
        <f t="shared" si="2031"/>
        <v>0.20100000000000001</v>
      </c>
      <c r="BM416" s="312">
        <f t="shared" ref="BM416:CC416" si="2032">BM343</f>
        <v>0.20100000000000001</v>
      </c>
      <c r="BN416" s="312">
        <f t="shared" si="2032"/>
        <v>0.20100000000000001</v>
      </c>
      <c r="BO416" s="312">
        <f t="shared" si="2032"/>
        <v>0.20100000000000001</v>
      </c>
      <c r="BP416" s="312">
        <f t="shared" si="2032"/>
        <v>0.20100000000000001</v>
      </c>
      <c r="BQ416" s="312">
        <f t="shared" si="2032"/>
        <v>0.20100000000000001</v>
      </c>
      <c r="BR416" s="312">
        <f t="shared" si="2032"/>
        <v>0.20100000000000001</v>
      </c>
      <c r="BS416" s="312">
        <f t="shared" si="2032"/>
        <v>0.20100000000000001</v>
      </c>
      <c r="BT416" s="312">
        <f t="shared" si="2032"/>
        <v>0.20100000000000001</v>
      </c>
      <c r="BU416" s="312">
        <f t="shared" si="2032"/>
        <v>0.20100000000000001</v>
      </c>
      <c r="BV416" s="312">
        <f t="shared" si="2032"/>
        <v>0.20100000000000001</v>
      </c>
      <c r="BW416" s="312">
        <f t="shared" si="2032"/>
        <v>0.20100000000000001</v>
      </c>
      <c r="BX416" s="312">
        <f t="shared" si="2032"/>
        <v>0.20100000000000001</v>
      </c>
      <c r="BY416" s="312">
        <f t="shared" si="2032"/>
        <v>0.20100000000000001</v>
      </c>
      <c r="BZ416" s="312">
        <f t="shared" si="2032"/>
        <v>0.20100000000000001</v>
      </c>
      <c r="CA416" s="312">
        <f t="shared" si="2032"/>
        <v>0.20100000000000001</v>
      </c>
      <c r="CB416" s="312">
        <f t="shared" si="2032"/>
        <v>0.20100000000000001</v>
      </c>
      <c r="CC416" s="312">
        <f t="shared" si="2032"/>
        <v>0.20100000000000001</v>
      </c>
      <c r="CD416" s="364"/>
    </row>
    <row r="417" spans="37:82" ht="15.6">
      <c r="AK417" s="171" t="s">
        <v>718</v>
      </c>
      <c r="AL417" s="122"/>
      <c r="AM417" s="122"/>
      <c r="AN417" s="309">
        <f t="shared" ref="AN417:BL417" si="2033">AN344</f>
        <v>0</v>
      </c>
      <c r="AO417" s="309">
        <f t="shared" si="2033"/>
        <v>0</v>
      </c>
      <c r="AP417" s="309">
        <f t="shared" si="2033"/>
        <v>0</v>
      </c>
      <c r="AQ417" s="308">
        <f t="shared" si="2033"/>
        <v>0</v>
      </c>
      <c r="AR417" s="308">
        <f t="shared" si="2033"/>
        <v>0</v>
      </c>
      <c r="AS417" s="309">
        <f t="shared" si="2033"/>
        <v>0</v>
      </c>
      <c r="AT417" s="309">
        <f t="shared" si="2033"/>
        <v>0</v>
      </c>
      <c r="AU417" s="309">
        <f t="shared" si="2033"/>
        <v>0</v>
      </c>
      <c r="AV417" s="309">
        <f t="shared" si="2033"/>
        <v>0</v>
      </c>
      <c r="AW417" s="309">
        <f t="shared" si="2033"/>
        <v>0</v>
      </c>
      <c r="AX417" s="309">
        <f t="shared" si="2033"/>
        <v>0</v>
      </c>
      <c r="AY417" s="309">
        <f t="shared" si="2033"/>
        <v>0</v>
      </c>
      <c r="AZ417" s="309">
        <f t="shared" si="2033"/>
        <v>0</v>
      </c>
      <c r="BA417" s="309">
        <f t="shared" si="2033"/>
        <v>0</v>
      </c>
      <c r="BB417" s="309">
        <f t="shared" si="2033"/>
        <v>0</v>
      </c>
      <c r="BC417" s="310">
        <f t="shared" si="2033"/>
        <v>0</v>
      </c>
      <c r="BD417" s="310">
        <f t="shared" si="2033"/>
        <v>0</v>
      </c>
      <c r="BE417" s="310">
        <f t="shared" si="2033"/>
        <v>0</v>
      </c>
      <c r="BF417" s="310">
        <f t="shared" si="2033"/>
        <v>0</v>
      </c>
      <c r="BG417" s="310">
        <f t="shared" si="2033"/>
        <v>0</v>
      </c>
      <c r="BH417" s="310">
        <f t="shared" si="2033"/>
        <v>0</v>
      </c>
      <c r="BI417" s="311">
        <f t="shared" si="2033"/>
        <v>0</v>
      </c>
      <c r="BJ417" s="310">
        <f t="shared" si="2033"/>
        <v>0</v>
      </c>
      <c r="BK417" s="310">
        <f t="shared" si="2033"/>
        <v>0</v>
      </c>
      <c r="BL417" s="310">
        <f t="shared" si="2033"/>
        <v>0</v>
      </c>
      <c r="BM417" s="312">
        <f t="shared" ref="BM417:CC417" si="2034">BM344</f>
        <v>0</v>
      </c>
      <c r="BN417" s="312">
        <f t="shared" si="2034"/>
        <v>0</v>
      </c>
      <c r="BO417" s="312">
        <f t="shared" si="2034"/>
        <v>0</v>
      </c>
      <c r="BP417" s="312">
        <f t="shared" si="2034"/>
        <v>0</v>
      </c>
      <c r="BQ417" s="312">
        <f t="shared" si="2034"/>
        <v>0</v>
      </c>
      <c r="BR417" s="312">
        <f t="shared" si="2034"/>
        <v>0</v>
      </c>
      <c r="BS417" s="312">
        <f t="shared" si="2034"/>
        <v>0</v>
      </c>
      <c r="BT417" s="312">
        <f t="shared" si="2034"/>
        <v>0</v>
      </c>
      <c r="BU417" s="312">
        <f t="shared" si="2034"/>
        <v>0</v>
      </c>
      <c r="BV417" s="312">
        <f t="shared" si="2034"/>
        <v>0</v>
      </c>
      <c r="BW417" s="312">
        <f t="shared" si="2034"/>
        <v>0</v>
      </c>
      <c r="BX417" s="312">
        <f t="shared" si="2034"/>
        <v>0</v>
      </c>
      <c r="BY417" s="312">
        <f t="shared" si="2034"/>
        <v>0</v>
      </c>
      <c r="BZ417" s="312">
        <f t="shared" si="2034"/>
        <v>0</v>
      </c>
      <c r="CA417" s="312">
        <f t="shared" si="2034"/>
        <v>0</v>
      </c>
      <c r="CB417" s="312">
        <f t="shared" si="2034"/>
        <v>0</v>
      </c>
      <c r="CC417" s="312">
        <f t="shared" si="2034"/>
        <v>0</v>
      </c>
      <c r="CD417" s="364"/>
    </row>
    <row r="418" spans="37:82">
      <c r="AK418" s="171" t="s">
        <v>719</v>
      </c>
      <c r="AL418" s="122"/>
      <c r="AM418" s="122"/>
      <c r="AN418" s="338">
        <f t="shared" ref="AN418:AT418" si="2035">AN345</f>
        <v>0.21</v>
      </c>
      <c r="AO418" s="308">
        <f t="shared" si="2035"/>
        <v>0.21</v>
      </c>
      <c r="AP418" s="308">
        <f t="shared" si="2035"/>
        <v>0.21</v>
      </c>
      <c r="AQ418" s="308">
        <f t="shared" si="2035"/>
        <v>0.21</v>
      </c>
      <c r="AR418" s="308">
        <f t="shared" si="2035"/>
        <v>0.21</v>
      </c>
      <c r="AS418" s="309">
        <f t="shared" si="2035"/>
        <v>0.21</v>
      </c>
      <c r="AT418" s="309">
        <f t="shared" si="2035"/>
        <v>0.17</v>
      </c>
      <c r="AU418" s="309">
        <f>AU409</f>
        <v>0.22</v>
      </c>
      <c r="AV418" s="309">
        <f t="shared" ref="AV418:BL418" si="2036">AU418</f>
        <v>0.22</v>
      </c>
      <c r="AW418" s="309">
        <f t="shared" si="2036"/>
        <v>0.22</v>
      </c>
      <c r="AX418" s="309">
        <f t="shared" si="2036"/>
        <v>0.22</v>
      </c>
      <c r="AY418" s="309">
        <f t="shared" si="2036"/>
        <v>0.22</v>
      </c>
      <c r="AZ418" s="309">
        <f t="shared" si="2036"/>
        <v>0.22</v>
      </c>
      <c r="BA418" s="309">
        <f t="shared" si="2036"/>
        <v>0.22</v>
      </c>
      <c r="BB418" s="309">
        <v>0.23</v>
      </c>
      <c r="BC418" s="310">
        <f t="shared" si="2036"/>
        <v>0.23</v>
      </c>
      <c r="BD418" s="310">
        <f t="shared" si="2036"/>
        <v>0.23</v>
      </c>
      <c r="BE418" s="310">
        <f t="shared" si="2036"/>
        <v>0.23</v>
      </c>
      <c r="BF418" s="310">
        <f t="shared" si="2036"/>
        <v>0.23</v>
      </c>
      <c r="BG418" s="310">
        <f t="shared" si="2036"/>
        <v>0.23</v>
      </c>
      <c r="BH418" s="310">
        <f t="shared" si="2036"/>
        <v>0.23</v>
      </c>
      <c r="BI418" s="311">
        <f t="shared" si="2036"/>
        <v>0.23</v>
      </c>
      <c r="BJ418" s="310">
        <f t="shared" si="2036"/>
        <v>0.23</v>
      </c>
      <c r="BK418" s="310">
        <f t="shared" si="2036"/>
        <v>0.23</v>
      </c>
      <c r="BL418" s="310">
        <f t="shared" si="2036"/>
        <v>0.23</v>
      </c>
      <c r="BM418" s="312">
        <f t="shared" ref="BM418" si="2037">BL418</f>
        <v>0.23</v>
      </c>
      <c r="BN418" s="312">
        <f t="shared" ref="BN418" si="2038">BM418</f>
        <v>0.23</v>
      </c>
      <c r="BO418" s="312">
        <f t="shared" ref="BO418" si="2039">BN418</f>
        <v>0.23</v>
      </c>
      <c r="BP418" s="312">
        <f t="shared" ref="BP418" si="2040">BO418</f>
        <v>0.23</v>
      </c>
      <c r="BQ418" s="312">
        <f t="shared" ref="BQ418" si="2041">BP418</f>
        <v>0.23</v>
      </c>
      <c r="BR418" s="312">
        <f t="shared" ref="BR418" si="2042">BQ418</f>
        <v>0.23</v>
      </c>
      <c r="BS418" s="312">
        <f t="shared" ref="BS418" si="2043">BR418</f>
        <v>0.23</v>
      </c>
      <c r="BT418" s="312">
        <f t="shared" ref="BT418" si="2044">BS418</f>
        <v>0.23</v>
      </c>
      <c r="BU418" s="312">
        <f t="shared" ref="BU418" si="2045">BT418</f>
        <v>0.23</v>
      </c>
      <c r="BV418" s="312">
        <f t="shared" ref="BV418" si="2046">BU418</f>
        <v>0.23</v>
      </c>
      <c r="BW418" s="312">
        <f t="shared" ref="BW418" si="2047">BV418</f>
        <v>0.23</v>
      </c>
      <c r="BX418" s="312">
        <f t="shared" ref="BX418" si="2048">BW418</f>
        <v>0.23</v>
      </c>
      <c r="BY418" s="312">
        <f t="shared" ref="BY418" si="2049">BX418</f>
        <v>0.23</v>
      </c>
      <c r="BZ418" s="312">
        <f t="shared" ref="BZ418" si="2050">BY418</f>
        <v>0.23</v>
      </c>
      <c r="CA418" s="312">
        <f t="shared" ref="CA418" si="2051">BZ418</f>
        <v>0.23</v>
      </c>
      <c r="CB418" s="312">
        <f t="shared" ref="CB418" si="2052">CA418</f>
        <v>0.23</v>
      </c>
      <c r="CC418" s="312">
        <f t="shared" ref="CC418" si="2053">CB418</f>
        <v>0.23</v>
      </c>
      <c r="CD418" s="364"/>
    </row>
    <row r="419" spans="37:82">
      <c r="AK419" s="171" t="s">
        <v>720</v>
      </c>
      <c r="AL419" s="122"/>
      <c r="AM419" s="122"/>
      <c r="AN419" s="366">
        <f t="shared" ref="AN419:BL419" si="2054">AN346</f>
        <v>0.02</v>
      </c>
      <c r="AO419" s="366">
        <f t="shared" si="2054"/>
        <v>0.02</v>
      </c>
      <c r="AP419" s="366">
        <f t="shared" si="2054"/>
        <v>0.02</v>
      </c>
      <c r="AQ419" s="318">
        <f t="shared" si="2054"/>
        <v>0.02</v>
      </c>
      <c r="AR419" s="318">
        <f t="shared" si="2054"/>
        <v>0.02</v>
      </c>
      <c r="AS419" s="319">
        <f t="shared" si="2054"/>
        <v>0.02</v>
      </c>
      <c r="AT419" s="319">
        <f t="shared" si="2054"/>
        <v>0.02</v>
      </c>
      <c r="AU419" s="319">
        <f t="shared" si="2054"/>
        <v>0.02</v>
      </c>
      <c r="AV419" s="319">
        <f t="shared" si="2054"/>
        <v>0.02</v>
      </c>
      <c r="AW419" s="319">
        <f t="shared" si="2054"/>
        <v>0.02</v>
      </c>
      <c r="AX419" s="319">
        <f t="shared" si="2054"/>
        <v>0.02</v>
      </c>
      <c r="AY419" s="319">
        <f t="shared" si="2054"/>
        <v>0.02</v>
      </c>
      <c r="AZ419" s="319">
        <f t="shared" si="2054"/>
        <v>0.02</v>
      </c>
      <c r="BA419" s="319">
        <f t="shared" si="2054"/>
        <v>0.02</v>
      </c>
      <c r="BB419" s="319">
        <f t="shared" si="2054"/>
        <v>0.02</v>
      </c>
      <c r="BC419" s="320">
        <f t="shared" si="2054"/>
        <v>0.02</v>
      </c>
      <c r="BD419" s="320">
        <f t="shared" si="2054"/>
        <v>0.02</v>
      </c>
      <c r="BE419" s="320">
        <f t="shared" si="2054"/>
        <v>0.02</v>
      </c>
      <c r="BF419" s="320">
        <f t="shared" si="2054"/>
        <v>0.02</v>
      </c>
      <c r="BG419" s="320">
        <f t="shared" si="2054"/>
        <v>0.02</v>
      </c>
      <c r="BH419" s="320">
        <f t="shared" si="2054"/>
        <v>0.02</v>
      </c>
      <c r="BI419" s="321">
        <f t="shared" si="2054"/>
        <v>0.02</v>
      </c>
      <c r="BJ419" s="320">
        <f t="shared" si="2054"/>
        <v>0.02</v>
      </c>
      <c r="BK419" s="320">
        <f t="shared" si="2054"/>
        <v>0.02</v>
      </c>
      <c r="BL419" s="320">
        <f t="shared" si="2054"/>
        <v>0.02</v>
      </c>
      <c r="BM419" s="322">
        <f t="shared" ref="BM419:CC419" si="2055">BM346</f>
        <v>0.02</v>
      </c>
      <c r="BN419" s="322">
        <f t="shared" si="2055"/>
        <v>0.02</v>
      </c>
      <c r="BO419" s="322">
        <f t="shared" si="2055"/>
        <v>0.02</v>
      </c>
      <c r="BP419" s="322">
        <f t="shared" si="2055"/>
        <v>0.02</v>
      </c>
      <c r="BQ419" s="322">
        <f t="shared" si="2055"/>
        <v>0.02</v>
      </c>
      <c r="BR419" s="322">
        <f t="shared" si="2055"/>
        <v>0.02</v>
      </c>
      <c r="BS419" s="322">
        <f t="shared" si="2055"/>
        <v>0.02</v>
      </c>
      <c r="BT419" s="322">
        <f t="shared" si="2055"/>
        <v>0.02</v>
      </c>
      <c r="BU419" s="322">
        <f t="shared" si="2055"/>
        <v>0.02</v>
      </c>
      <c r="BV419" s="322">
        <f t="shared" si="2055"/>
        <v>0.02</v>
      </c>
      <c r="BW419" s="322">
        <f t="shared" si="2055"/>
        <v>0.02</v>
      </c>
      <c r="BX419" s="322">
        <f t="shared" si="2055"/>
        <v>0.02</v>
      </c>
      <c r="BY419" s="322">
        <f t="shared" si="2055"/>
        <v>0.02</v>
      </c>
      <c r="BZ419" s="322">
        <f t="shared" si="2055"/>
        <v>0.02</v>
      </c>
      <c r="CA419" s="322">
        <f t="shared" si="2055"/>
        <v>0.02</v>
      </c>
      <c r="CB419" s="322">
        <f t="shared" si="2055"/>
        <v>0.02</v>
      </c>
      <c r="CC419" s="322">
        <f t="shared" si="2055"/>
        <v>0.02</v>
      </c>
      <c r="CD419" s="364"/>
    </row>
    <row r="420" spans="37:82">
      <c r="AK420" s="171"/>
      <c r="AL420" s="122"/>
      <c r="AM420" s="122"/>
      <c r="AN420" s="122"/>
      <c r="AO420" s="293"/>
      <c r="AP420" s="148"/>
      <c r="AQ420" s="148"/>
      <c r="AR420" s="148"/>
      <c r="BC420" s="121"/>
      <c r="BD420" s="121"/>
      <c r="BG420" s="121"/>
      <c r="BH420" s="121"/>
      <c r="BI420" s="294"/>
      <c r="BJ420" s="121"/>
      <c r="BK420" s="121"/>
      <c r="BL420" s="121"/>
      <c r="BM420" s="295"/>
      <c r="BN420" s="295"/>
      <c r="BO420" s="295"/>
      <c r="BP420" s="295"/>
      <c r="BQ420" s="295"/>
      <c r="BR420" s="295"/>
      <c r="BS420" s="295"/>
      <c r="BT420" s="295"/>
      <c r="BU420" s="295"/>
      <c r="BV420" s="295"/>
      <c r="BW420" s="295"/>
      <c r="BX420" s="295"/>
      <c r="BY420" s="295"/>
      <c r="BZ420" s="295"/>
      <c r="CA420" s="295"/>
      <c r="CB420" s="295"/>
      <c r="CC420" s="295"/>
      <c r="CD420" s="364"/>
    </row>
    <row r="421" spans="37:82">
      <c r="AK421" s="171"/>
      <c r="AL421" s="122"/>
      <c r="AM421" s="122"/>
      <c r="AN421" s="122">
        <v>2001</v>
      </c>
      <c r="AO421" s="329">
        <f t="shared" ref="AO421:BL421" si="2056">AN421+1</f>
        <v>2002</v>
      </c>
      <c r="AP421" s="148">
        <f t="shared" si="2056"/>
        <v>2003</v>
      </c>
      <c r="AQ421" s="148">
        <f t="shared" si="2056"/>
        <v>2004</v>
      </c>
      <c r="AR421" s="148">
        <f t="shared" si="2056"/>
        <v>2005</v>
      </c>
      <c r="AS421" s="3">
        <f t="shared" si="2056"/>
        <v>2006</v>
      </c>
      <c r="AT421" s="3">
        <f t="shared" si="2056"/>
        <v>2007</v>
      </c>
      <c r="AU421" s="3">
        <f t="shared" si="2056"/>
        <v>2008</v>
      </c>
      <c r="AV421" s="3">
        <f t="shared" si="2056"/>
        <v>2009</v>
      </c>
      <c r="AW421" s="3">
        <f t="shared" si="2056"/>
        <v>2010</v>
      </c>
      <c r="AX421" s="3">
        <f t="shared" si="2056"/>
        <v>2011</v>
      </c>
      <c r="AY421" s="3">
        <f t="shared" si="2056"/>
        <v>2012</v>
      </c>
      <c r="AZ421" s="3">
        <f t="shared" si="2056"/>
        <v>2013</v>
      </c>
      <c r="BA421" s="3">
        <f t="shared" si="2056"/>
        <v>2014</v>
      </c>
      <c r="BB421" s="3">
        <f t="shared" si="2056"/>
        <v>2015</v>
      </c>
      <c r="BC421" s="121">
        <f t="shared" si="2056"/>
        <v>2016</v>
      </c>
      <c r="BD421" s="121">
        <f t="shared" si="2056"/>
        <v>2017</v>
      </c>
      <c r="BE421" s="121">
        <f t="shared" si="2056"/>
        <v>2018</v>
      </c>
      <c r="BF421" s="121">
        <f t="shared" si="2056"/>
        <v>2019</v>
      </c>
      <c r="BG421" s="121">
        <f t="shared" si="2056"/>
        <v>2020</v>
      </c>
      <c r="BH421" s="121">
        <f t="shared" si="2056"/>
        <v>2021</v>
      </c>
      <c r="BI421" s="294">
        <f t="shared" si="2056"/>
        <v>2022</v>
      </c>
      <c r="BJ421" s="121">
        <f t="shared" si="2056"/>
        <v>2023</v>
      </c>
      <c r="BK421" s="121">
        <f t="shared" si="2056"/>
        <v>2024</v>
      </c>
      <c r="BL421" s="121">
        <f t="shared" si="2056"/>
        <v>2025</v>
      </c>
      <c r="BM421" s="295">
        <f t="shared" ref="BM421" si="2057">BL421+1</f>
        <v>2026</v>
      </c>
      <c r="BN421" s="295">
        <f t="shared" ref="BN421" si="2058">BM421+1</f>
        <v>2027</v>
      </c>
      <c r="BO421" s="295">
        <f t="shared" ref="BO421" si="2059">BN421+1</f>
        <v>2028</v>
      </c>
      <c r="BP421" s="295">
        <f t="shared" ref="BP421" si="2060">BO421+1</f>
        <v>2029</v>
      </c>
      <c r="BQ421" s="295">
        <f t="shared" ref="BQ421" si="2061">BP421+1</f>
        <v>2030</v>
      </c>
      <c r="BR421" s="295">
        <f t="shared" ref="BR421" si="2062">BQ421+1</f>
        <v>2031</v>
      </c>
      <c r="BS421" s="295">
        <f t="shared" ref="BS421" si="2063">BR421+1</f>
        <v>2032</v>
      </c>
      <c r="BT421" s="295">
        <f t="shared" ref="BT421" si="2064">BS421+1</f>
        <v>2033</v>
      </c>
      <c r="BU421" s="295">
        <f t="shared" ref="BU421" si="2065">BT421+1</f>
        <v>2034</v>
      </c>
      <c r="BV421" s="295">
        <f t="shared" ref="BV421" si="2066">BU421+1</f>
        <v>2035</v>
      </c>
      <c r="BW421" s="295">
        <f t="shared" ref="BW421" si="2067">BV421+1</f>
        <v>2036</v>
      </c>
      <c r="BX421" s="295">
        <f t="shared" ref="BX421" si="2068">BW421+1</f>
        <v>2037</v>
      </c>
      <c r="BY421" s="295">
        <f t="shared" ref="BY421" si="2069">BX421+1</f>
        <v>2038</v>
      </c>
      <c r="BZ421" s="295">
        <f t="shared" ref="BZ421" si="2070">BY421+1</f>
        <v>2039</v>
      </c>
      <c r="CA421" s="295">
        <f t="shared" ref="CA421" si="2071">BZ421+1</f>
        <v>2040</v>
      </c>
      <c r="CB421" s="295">
        <f t="shared" ref="CB421" si="2072">CA421+1</f>
        <v>2041</v>
      </c>
      <c r="CC421" s="295">
        <f t="shared" ref="CC421" si="2073">CB421+1</f>
        <v>2042</v>
      </c>
      <c r="CD421" s="364"/>
    </row>
    <row r="422" spans="37:82">
      <c r="AK422" s="171"/>
      <c r="AL422" s="122"/>
      <c r="AM422" s="122"/>
      <c r="AN422" s="122" t="s">
        <v>722</v>
      </c>
      <c r="AO422" s="293" t="s">
        <v>722</v>
      </c>
      <c r="AP422" s="148" t="s">
        <v>722</v>
      </c>
      <c r="AQ422" s="148" t="s">
        <v>722</v>
      </c>
      <c r="AR422" s="148" t="s">
        <v>722</v>
      </c>
      <c r="AS422" s="3" t="s">
        <v>722</v>
      </c>
      <c r="AT422" s="3" t="s">
        <v>722</v>
      </c>
      <c r="AU422" s="3" t="s">
        <v>722</v>
      </c>
      <c r="AV422" s="3" t="s">
        <v>722</v>
      </c>
      <c r="AW422" s="3" t="s">
        <v>722</v>
      </c>
      <c r="AX422" s="3" t="s">
        <v>722</v>
      </c>
      <c r="AY422" s="3" t="s">
        <v>722</v>
      </c>
      <c r="AZ422" s="3" t="s">
        <v>722</v>
      </c>
      <c r="BA422" s="3" t="s">
        <v>722</v>
      </c>
      <c r="BB422" s="3" t="s">
        <v>722</v>
      </c>
      <c r="BC422" s="121" t="s">
        <v>722</v>
      </c>
      <c r="BD422" s="121" t="s">
        <v>722</v>
      </c>
      <c r="BE422" s="121" t="s">
        <v>722</v>
      </c>
      <c r="BF422" s="121" t="s">
        <v>722</v>
      </c>
      <c r="BG422" s="121" t="s">
        <v>722</v>
      </c>
      <c r="BH422" s="121" t="s">
        <v>722</v>
      </c>
      <c r="BI422" s="294" t="s">
        <v>722</v>
      </c>
      <c r="BJ422" s="121" t="s">
        <v>722</v>
      </c>
      <c r="BK422" s="121" t="s">
        <v>722</v>
      </c>
      <c r="BL422" s="121" t="s">
        <v>722</v>
      </c>
      <c r="BM422" s="295" t="s">
        <v>722</v>
      </c>
      <c r="BN422" s="295" t="s">
        <v>722</v>
      </c>
      <c r="BO422" s="295" t="s">
        <v>722</v>
      </c>
      <c r="BP422" s="295" t="s">
        <v>722</v>
      </c>
      <c r="BQ422" s="295" t="s">
        <v>722</v>
      </c>
      <c r="BR422" s="295" t="s">
        <v>722</v>
      </c>
      <c r="BS422" s="295" t="s">
        <v>722</v>
      </c>
      <c r="BT422" s="295" t="s">
        <v>722</v>
      </c>
      <c r="BU422" s="295" t="s">
        <v>722</v>
      </c>
      <c r="BV422" s="295" t="s">
        <v>722</v>
      </c>
      <c r="BW422" s="295" t="s">
        <v>722</v>
      </c>
      <c r="BX422" s="295" t="s">
        <v>722</v>
      </c>
      <c r="BY422" s="295" t="s">
        <v>722</v>
      </c>
      <c r="BZ422" s="295" t="s">
        <v>722</v>
      </c>
      <c r="CA422" s="295" t="s">
        <v>722</v>
      </c>
      <c r="CB422" s="295" t="s">
        <v>722</v>
      </c>
      <c r="CC422" s="295" t="s">
        <v>722</v>
      </c>
      <c r="CD422" s="364"/>
    </row>
    <row r="423" spans="37:82">
      <c r="AK423" s="171" t="s">
        <v>715</v>
      </c>
      <c r="AL423" s="122"/>
      <c r="AM423" s="122"/>
      <c r="AN423" s="300">
        <f>AN350</f>
        <v>2.6651231066002534E-2</v>
      </c>
      <c r="AO423" s="300">
        <f t="shared" ref="AO423:BL423" si="2074">AO350</f>
        <v>3.7659730819599391E-2</v>
      </c>
      <c r="AP423" s="300">
        <f t="shared" si="2074"/>
        <v>4.1433788213758316E-2</v>
      </c>
      <c r="AQ423" s="299">
        <f t="shared" si="2074"/>
        <v>4.1022225148983571E-2</v>
      </c>
      <c r="AR423" s="299">
        <f t="shared" si="2074"/>
        <v>3.2974624821844323E-2</v>
      </c>
      <c r="AS423" s="300">
        <f t="shared" si="2074"/>
        <v>1.741105519772157E-2</v>
      </c>
      <c r="AT423" s="300">
        <f t="shared" si="2074"/>
        <v>1.0559160160651171E-2</v>
      </c>
      <c r="AU423" s="300">
        <f t="shared" si="2074"/>
        <v>1.0162187059377326E-2</v>
      </c>
      <c r="AV423" s="300">
        <f t="shared" si="2074"/>
        <v>1.7668932912550117E-2</v>
      </c>
      <c r="AW423" s="300">
        <f t="shared" si="2074"/>
        <v>2.5444356029305171E-2</v>
      </c>
      <c r="AX423" s="300">
        <f t="shared" si="2074"/>
        <v>2.4641313377188334E-2</v>
      </c>
      <c r="AY423" s="300">
        <f t="shared" si="2074"/>
        <v>2.1741447391596669E-2</v>
      </c>
      <c r="AZ423" s="300">
        <f t="shared" si="2074"/>
        <v>2.5437233887533495E-2</v>
      </c>
      <c r="BA423" s="300">
        <f t="shared" si="2074"/>
        <v>1.3861492515345297E-2</v>
      </c>
      <c r="BB423" s="300">
        <f t="shared" si="2074"/>
        <v>1.3694652802078267E-2</v>
      </c>
      <c r="BC423" s="301">
        <f t="shared" si="2074"/>
        <v>1.2383656557784395E-2</v>
      </c>
      <c r="BD423" s="301">
        <f t="shared" si="2074"/>
        <v>1.3646416148230811E-2</v>
      </c>
      <c r="BE423" s="301">
        <f t="shared" si="2074"/>
        <v>1.451037729467175E-2</v>
      </c>
      <c r="BF423" s="301">
        <f t="shared" si="2074"/>
        <v>1.6186984318659059E-2</v>
      </c>
      <c r="BG423" s="301">
        <f t="shared" si="2074"/>
        <v>2.056297127094453E-2</v>
      </c>
      <c r="BH423" s="301">
        <f t="shared" si="2074"/>
        <v>2.2436713595748392E-2</v>
      </c>
      <c r="BI423" s="302">
        <f t="shared" si="2074"/>
        <v>2.1004539684301715E-2</v>
      </c>
      <c r="BJ423" s="301">
        <f t="shared" si="2074"/>
        <v>2.4462787806639907E-2</v>
      </c>
      <c r="BK423" s="301">
        <f t="shared" si="2074"/>
        <v>5.0900385505608714E-2</v>
      </c>
      <c r="BL423" s="301">
        <f t="shared" si="2074"/>
        <v>6.2614622044458779E-2</v>
      </c>
      <c r="BM423" s="303">
        <f t="shared" ref="BM423:CC423" si="2075">BM350</f>
        <v>6.2614622044458779E-2</v>
      </c>
      <c r="BN423" s="303">
        <f t="shared" si="2075"/>
        <v>6.2614622044458779E-2</v>
      </c>
      <c r="BO423" s="303">
        <f t="shared" si="2075"/>
        <v>6.2614622044458779E-2</v>
      </c>
      <c r="BP423" s="303">
        <f t="shared" si="2075"/>
        <v>6.2614622044458779E-2</v>
      </c>
      <c r="BQ423" s="303">
        <f t="shared" si="2075"/>
        <v>6.2614622044458779E-2</v>
      </c>
      <c r="BR423" s="303">
        <f t="shared" si="2075"/>
        <v>6.2614622044458779E-2</v>
      </c>
      <c r="BS423" s="303">
        <f t="shared" si="2075"/>
        <v>6.2614622044458779E-2</v>
      </c>
      <c r="BT423" s="303">
        <f t="shared" si="2075"/>
        <v>6.2614622044458779E-2</v>
      </c>
      <c r="BU423" s="303">
        <f t="shared" si="2075"/>
        <v>6.2614622044458779E-2</v>
      </c>
      <c r="BV423" s="303">
        <f t="shared" si="2075"/>
        <v>6.2614622044458779E-2</v>
      </c>
      <c r="BW423" s="303">
        <f t="shared" si="2075"/>
        <v>6.2614622044458779E-2</v>
      </c>
      <c r="BX423" s="303">
        <f t="shared" si="2075"/>
        <v>6.2614622044458779E-2</v>
      </c>
      <c r="BY423" s="303">
        <f t="shared" si="2075"/>
        <v>6.2614622044458779E-2</v>
      </c>
      <c r="BZ423" s="303">
        <f t="shared" si="2075"/>
        <v>6.2614622044458779E-2</v>
      </c>
      <c r="CA423" s="303">
        <f t="shared" si="2075"/>
        <v>6.2614622044458779E-2</v>
      </c>
      <c r="CB423" s="303">
        <f t="shared" si="2075"/>
        <v>6.2614622044458779E-2</v>
      </c>
      <c r="CC423" s="303">
        <f t="shared" si="2075"/>
        <v>6.2614622044458779E-2</v>
      </c>
      <c r="CD423" s="364"/>
    </row>
    <row r="424" spans="37:82">
      <c r="AK424" s="171" t="s">
        <v>716</v>
      </c>
      <c r="AL424" s="122"/>
      <c r="AM424" s="122"/>
      <c r="AN424" s="309">
        <f t="shared" ref="AN424:BL424" si="2076">AN351</f>
        <v>5.4500009839908214E-2</v>
      </c>
      <c r="AO424" s="309">
        <f t="shared" si="2076"/>
        <v>4.7799991598603153E-2</v>
      </c>
      <c r="AP424" s="309">
        <f t="shared" si="2076"/>
        <v>4.6599997461220122E-2</v>
      </c>
      <c r="AQ424" s="308">
        <f t="shared" si="2076"/>
        <v>4.5000007490993976E-2</v>
      </c>
      <c r="AR424" s="308">
        <f t="shared" si="2076"/>
        <v>3.9300011835601056E-2</v>
      </c>
      <c r="AS424" s="309">
        <f t="shared" si="2076"/>
        <v>3.6156695917221038E-2</v>
      </c>
      <c r="AT424" s="309">
        <f t="shared" si="2076"/>
        <v>3.8235620751875921E-2</v>
      </c>
      <c r="AU424" s="309">
        <f t="shared" si="2076"/>
        <v>4.410003903757409E-2</v>
      </c>
      <c r="AV424" s="309">
        <f t="shared" si="2076"/>
        <v>4.2200028760331243E-2</v>
      </c>
      <c r="AW424" s="309">
        <f t="shared" si="2076"/>
        <v>3.8900033450578686E-2</v>
      </c>
      <c r="AX424" s="309">
        <f t="shared" si="2076"/>
        <v>3.1000007537453245E-2</v>
      </c>
      <c r="AY424" s="309">
        <f t="shared" si="2076"/>
        <v>2.7100009653499013E-2</v>
      </c>
      <c r="AZ424" s="309">
        <f t="shared" si="2076"/>
        <v>2.2300050192195053E-2</v>
      </c>
      <c r="BA424" s="309">
        <f t="shared" si="2076"/>
        <v>2.5299957325744638E-2</v>
      </c>
      <c r="BB424" s="309">
        <f t="shared" si="2076"/>
        <v>1.5399960174683036E-2</v>
      </c>
      <c r="BC424" s="310">
        <f t="shared" si="2076"/>
        <v>1.1100034333807018E-2</v>
      </c>
      <c r="BD424" s="310">
        <f t="shared" si="2076"/>
        <v>7.1000003200292205E-3</v>
      </c>
      <c r="BE424" s="310">
        <f t="shared" si="2076"/>
        <v>9.1000155016305317E-3</v>
      </c>
      <c r="BF424" s="310">
        <f t="shared" si="2076"/>
        <v>8.6000335029261521E-3</v>
      </c>
      <c r="BG424" s="310">
        <f t="shared" si="2076"/>
        <v>1.0400554570129117E-3</v>
      </c>
      <c r="BH424" s="310">
        <f t="shared" si="2076"/>
        <v>-2.1600186074329786E-3</v>
      </c>
      <c r="BI424" s="311">
        <f t="shared" si="2076"/>
        <v>8.7995469739587939E-4</v>
      </c>
      <c r="BJ424" s="310">
        <f t="shared" si="2076"/>
        <v>2.3329968858514682E-2</v>
      </c>
      <c r="BK424" s="310">
        <f t="shared" si="2076"/>
        <v>3.0590005328907655E-2</v>
      </c>
      <c r="BL424" s="310">
        <f t="shared" si="2076"/>
        <v>2.6869942060977925E-2</v>
      </c>
      <c r="BM424" s="312">
        <f t="shared" ref="BM424:CC424" si="2077">BM351</f>
        <v>2.6869942060977925E-2</v>
      </c>
      <c r="BN424" s="312">
        <f t="shared" si="2077"/>
        <v>2.6869942060977925E-2</v>
      </c>
      <c r="BO424" s="312">
        <f t="shared" si="2077"/>
        <v>2.6869942060977925E-2</v>
      </c>
      <c r="BP424" s="312">
        <f t="shared" si="2077"/>
        <v>2.6869942060977925E-2</v>
      </c>
      <c r="BQ424" s="312">
        <f t="shared" si="2077"/>
        <v>2.6869942060977925E-2</v>
      </c>
      <c r="BR424" s="312">
        <f t="shared" si="2077"/>
        <v>2.6869942060977925E-2</v>
      </c>
      <c r="BS424" s="312">
        <f t="shared" si="2077"/>
        <v>2.6869942060977925E-2</v>
      </c>
      <c r="BT424" s="312">
        <f t="shared" si="2077"/>
        <v>2.6869942060977925E-2</v>
      </c>
      <c r="BU424" s="312">
        <f t="shared" si="2077"/>
        <v>2.6869942060977925E-2</v>
      </c>
      <c r="BV424" s="312">
        <f t="shared" si="2077"/>
        <v>2.6869942060977925E-2</v>
      </c>
      <c r="BW424" s="312">
        <f t="shared" si="2077"/>
        <v>2.6869942060977925E-2</v>
      </c>
      <c r="BX424" s="312">
        <f t="shared" si="2077"/>
        <v>2.6869942060977925E-2</v>
      </c>
      <c r="BY424" s="312">
        <f t="shared" si="2077"/>
        <v>2.6869942060977925E-2</v>
      </c>
      <c r="BZ424" s="312">
        <f t="shared" si="2077"/>
        <v>2.6869942060977925E-2</v>
      </c>
      <c r="CA424" s="312">
        <f t="shared" si="2077"/>
        <v>2.6869942060977925E-2</v>
      </c>
      <c r="CB424" s="312">
        <f t="shared" si="2077"/>
        <v>2.6869942060977925E-2</v>
      </c>
      <c r="CC424" s="312">
        <f t="shared" si="2077"/>
        <v>2.6869942060977925E-2</v>
      </c>
      <c r="CD424" s="364"/>
    </row>
    <row r="425" spans="37:82">
      <c r="AK425" s="171" t="s">
        <v>717</v>
      </c>
      <c r="AL425" s="122"/>
      <c r="AM425" s="122"/>
      <c r="AN425" s="309">
        <f t="shared" ref="AN425:BL425" si="2078">AN352</f>
        <v>0.36899999999999999</v>
      </c>
      <c r="AO425" s="309">
        <f t="shared" si="2078"/>
        <v>0.36899999999999999</v>
      </c>
      <c r="AP425" s="309">
        <f t="shared" si="2078"/>
        <v>0.36899999999999999</v>
      </c>
      <c r="AQ425" s="308">
        <f t="shared" si="2078"/>
        <v>0.36899999999999999</v>
      </c>
      <c r="AR425" s="308">
        <f t="shared" si="2078"/>
        <v>0.36899999999999999</v>
      </c>
      <c r="AS425" s="309">
        <f t="shared" si="2078"/>
        <v>0.36899999999999999</v>
      </c>
      <c r="AT425" s="309">
        <f t="shared" si="2078"/>
        <v>0.26300000000000001</v>
      </c>
      <c r="AU425" s="309">
        <f t="shared" si="2078"/>
        <v>0.26300000000000001</v>
      </c>
      <c r="AV425" s="309">
        <f t="shared" si="2078"/>
        <v>0.26300000000000001</v>
      </c>
      <c r="AW425" s="309">
        <f t="shared" si="2078"/>
        <v>0.26300000000000001</v>
      </c>
      <c r="AX425" s="309">
        <f t="shared" si="2078"/>
        <v>0.26300000000000001</v>
      </c>
      <c r="AY425" s="309">
        <f t="shared" si="2078"/>
        <v>0.26300000000000001</v>
      </c>
      <c r="AZ425" s="309">
        <f t="shared" si="2078"/>
        <v>0.26300000000000001</v>
      </c>
      <c r="BA425" s="309">
        <f t="shared" si="2078"/>
        <v>0.26300000000000001</v>
      </c>
      <c r="BB425" s="309">
        <f t="shared" si="2078"/>
        <v>0.26300000000000001</v>
      </c>
      <c r="BC425" s="310">
        <f t="shared" si="2078"/>
        <v>0.26300000000000001</v>
      </c>
      <c r="BD425" s="310">
        <f t="shared" si="2078"/>
        <v>0.26300000000000001</v>
      </c>
      <c r="BE425" s="310">
        <f t="shared" si="2078"/>
        <v>0.26300000000000001</v>
      </c>
      <c r="BF425" s="310">
        <f t="shared" si="2078"/>
        <v>0.26300000000000001</v>
      </c>
      <c r="BG425" s="310">
        <f t="shared" si="2078"/>
        <v>0.26300000000000001</v>
      </c>
      <c r="BH425" s="310">
        <f t="shared" si="2078"/>
        <v>0.26300000000000001</v>
      </c>
      <c r="BI425" s="311">
        <f t="shared" si="2078"/>
        <v>0.26300000000000001</v>
      </c>
      <c r="BJ425" s="310">
        <f t="shared" si="2078"/>
        <v>0.26300000000000001</v>
      </c>
      <c r="BK425" s="310">
        <f t="shared" si="2078"/>
        <v>0.26300000000000001</v>
      </c>
      <c r="BL425" s="310">
        <f t="shared" si="2078"/>
        <v>0.26300000000000001</v>
      </c>
      <c r="BM425" s="312">
        <f t="shared" ref="BM425:CC425" si="2079">BM352</f>
        <v>0.26300000000000001</v>
      </c>
      <c r="BN425" s="312">
        <f t="shared" si="2079"/>
        <v>0.26300000000000001</v>
      </c>
      <c r="BO425" s="312">
        <f t="shared" si="2079"/>
        <v>0.26300000000000001</v>
      </c>
      <c r="BP425" s="312">
        <f t="shared" si="2079"/>
        <v>0.26300000000000001</v>
      </c>
      <c r="BQ425" s="312">
        <f t="shared" si="2079"/>
        <v>0.26300000000000001</v>
      </c>
      <c r="BR425" s="312">
        <f t="shared" si="2079"/>
        <v>0.26300000000000001</v>
      </c>
      <c r="BS425" s="312">
        <f t="shared" si="2079"/>
        <v>0.26300000000000001</v>
      </c>
      <c r="BT425" s="312">
        <f t="shared" si="2079"/>
        <v>0.26300000000000001</v>
      </c>
      <c r="BU425" s="312">
        <f t="shared" si="2079"/>
        <v>0.26300000000000001</v>
      </c>
      <c r="BV425" s="312">
        <f t="shared" si="2079"/>
        <v>0.26300000000000001</v>
      </c>
      <c r="BW425" s="312">
        <f t="shared" si="2079"/>
        <v>0.26300000000000001</v>
      </c>
      <c r="BX425" s="312">
        <f t="shared" si="2079"/>
        <v>0.26300000000000001</v>
      </c>
      <c r="BY425" s="312">
        <f t="shared" si="2079"/>
        <v>0.26300000000000001</v>
      </c>
      <c r="BZ425" s="312">
        <f t="shared" si="2079"/>
        <v>0.26300000000000001</v>
      </c>
      <c r="CA425" s="312">
        <f t="shared" si="2079"/>
        <v>0.26300000000000001</v>
      </c>
      <c r="CB425" s="312">
        <f t="shared" si="2079"/>
        <v>0.26300000000000001</v>
      </c>
      <c r="CC425" s="312">
        <f t="shared" si="2079"/>
        <v>0.26300000000000001</v>
      </c>
      <c r="CD425" s="364"/>
    </row>
    <row r="426" spans="37:82" ht="15.6">
      <c r="AK426" s="171" t="s">
        <v>718</v>
      </c>
      <c r="AL426" s="122"/>
      <c r="AM426" s="122"/>
      <c r="AN426" s="309">
        <f t="shared" ref="AN426:BL426" si="2080">AN353</f>
        <v>0</v>
      </c>
      <c r="AO426" s="309">
        <f t="shared" si="2080"/>
        <v>0</v>
      </c>
      <c r="AP426" s="309">
        <f t="shared" si="2080"/>
        <v>0</v>
      </c>
      <c r="AQ426" s="308">
        <f t="shared" si="2080"/>
        <v>0</v>
      </c>
      <c r="AR426" s="308">
        <f t="shared" si="2080"/>
        <v>0</v>
      </c>
      <c r="AS426" s="309">
        <f t="shared" si="2080"/>
        <v>0</v>
      </c>
      <c r="AT426" s="309">
        <f t="shared" si="2080"/>
        <v>0</v>
      </c>
      <c r="AU426" s="309">
        <f t="shared" si="2080"/>
        <v>0</v>
      </c>
      <c r="AV426" s="309">
        <f t="shared" si="2080"/>
        <v>0</v>
      </c>
      <c r="AW426" s="309">
        <f t="shared" si="2080"/>
        <v>0</v>
      </c>
      <c r="AX426" s="309">
        <f t="shared" si="2080"/>
        <v>0</v>
      </c>
      <c r="AY426" s="309">
        <f t="shared" si="2080"/>
        <v>0</v>
      </c>
      <c r="AZ426" s="309">
        <f t="shared" si="2080"/>
        <v>0</v>
      </c>
      <c r="BA426" s="309">
        <f t="shared" si="2080"/>
        <v>0</v>
      </c>
      <c r="BB426" s="309">
        <f t="shared" si="2080"/>
        <v>0</v>
      </c>
      <c r="BC426" s="310">
        <f t="shared" si="2080"/>
        <v>0</v>
      </c>
      <c r="BD426" s="310">
        <f t="shared" si="2080"/>
        <v>0</v>
      </c>
      <c r="BE426" s="310">
        <f t="shared" si="2080"/>
        <v>0</v>
      </c>
      <c r="BF426" s="310">
        <f t="shared" si="2080"/>
        <v>0</v>
      </c>
      <c r="BG426" s="310">
        <f t="shared" si="2080"/>
        <v>0</v>
      </c>
      <c r="BH426" s="310">
        <f t="shared" si="2080"/>
        <v>0</v>
      </c>
      <c r="BI426" s="311">
        <f t="shared" si="2080"/>
        <v>0</v>
      </c>
      <c r="BJ426" s="310">
        <f t="shared" si="2080"/>
        <v>0</v>
      </c>
      <c r="BK426" s="310">
        <f t="shared" si="2080"/>
        <v>0</v>
      </c>
      <c r="BL426" s="310">
        <f t="shared" si="2080"/>
        <v>0</v>
      </c>
      <c r="BM426" s="312">
        <f t="shared" ref="BM426:CC426" si="2081">BM353</f>
        <v>0</v>
      </c>
      <c r="BN426" s="312">
        <f t="shared" si="2081"/>
        <v>0</v>
      </c>
      <c r="BO426" s="312">
        <f t="shared" si="2081"/>
        <v>0</v>
      </c>
      <c r="BP426" s="312">
        <f t="shared" si="2081"/>
        <v>0</v>
      </c>
      <c r="BQ426" s="312">
        <f t="shared" si="2081"/>
        <v>0</v>
      </c>
      <c r="BR426" s="312">
        <f t="shared" si="2081"/>
        <v>0</v>
      </c>
      <c r="BS426" s="312">
        <f t="shared" si="2081"/>
        <v>0</v>
      </c>
      <c r="BT426" s="312">
        <f t="shared" si="2081"/>
        <v>0</v>
      </c>
      <c r="BU426" s="312">
        <f t="shared" si="2081"/>
        <v>0</v>
      </c>
      <c r="BV426" s="312">
        <f t="shared" si="2081"/>
        <v>0</v>
      </c>
      <c r="BW426" s="312">
        <f t="shared" si="2081"/>
        <v>0</v>
      </c>
      <c r="BX426" s="312">
        <f t="shared" si="2081"/>
        <v>0</v>
      </c>
      <c r="BY426" s="312">
        <f t="shared" si="2081"/>
        <v>0</v>
      </c>
      <c r="BZ426" s="312">
        <f t="shared" si="2081"/>
        <v>0</v>
      </c>
      <c r="CA426" s="312">
        <f t="shared" si="2081"/>
        <v>0</v>
      </c>
      <c r="CB426" s="312">
        <f t="shared" si="2081"/>
        <v>0</v>
      </c>
      <c r="CC426" s="312">
        <f t="shared" si="2081"/>
        <v>0</v>
      </c>
      <c r="CD426" s="364"/>
    </row>
    <row r="427" spans="37:82">
      <c r="AK427" s="171" t="s">
        <v>719</v>
      </c>
      <c r="AL427" s="122"/>
      <c r="AM427" s="122"/>
      <c r="AN427" s="309">
        <f t="shared" ref="AN427:AT427" si="2082">AN354</f>
        <v>0.21</v>
      </c>
      <c r="AO427" s="309">
        <f t="shared" si="2082"/>
        <v>0.21</v>
      </c>
      <c r="AP427" s="309">
        <f t="shared" si="2082"/>
        <v>0.21</v>
      </c>
      <c r="AQ427" s="308">
        <f t="shared" si="2082"/>
        <v>0.21</v>
      </c>
      <c r="AR427" s="308">
        <f t="shared" si="2082"/>
        <v>0.21</v>
      </c>
      <c r="AS427" s="309">
        <f t="shared" si="2082"/>
        <v>0.21</v>
      </c>
      <c r="AT427" s="309">
        <f t="shared" si="2082"/>
        <v>0.17</v>
      </c>
      <c r="AU427" s="309">
        <f>AU409</f>
        <v>0.22</v>
      </c>
      <c r="AV427" s="309">
        <f t="shared" ref="AV427:BL427" si="2083">AU427</f>
        <v>0.22</v>
      </c>
      <c r="AW427" s="309">
        <f t="shared" si="2083"/>
        <v>0.22</v>
      </c>
      <c r="AX427" s="309">
        <f t="shared" si="2083"/>
        <v>0.22</v>
      </c>
      <c r="AY427" s="309">
        <f t="shared" si="2083"/>
        <v>0.22</v>
      </c>
      <c r="AZ427" s="309">
        <f t="shared" si="2083"/>
        <v>0.22</v>
      </c>
      <c r="BA427" s="309">
        <f t="shared" si="2083"/>
        <v>0.22</v>
      </c>
      <c r="BB427" s="309">
        <v>0.23</v>
      </c>
      <c r="BC427" s="310">
        <f t="shared" si="2083"/>
        <v>0.23</v>
      </c>
      <c r="BD427" s="310">
        <f t="shared" si="2083"/>
        <v>0.23</v>
      </c>
      <c r="BE427" s="310">
        <f t="shared" si="2083"/>
        <v>0.23</v>
      </c>
      <c r="BF427" s="310">
        <f t="shared" si="2083"/>
        <v>0.23</v>
      </c>
      <c r="BG427" s="310">
        <f t="shared" si="2083"/>
        <v>0.23</v>
      </c>
      <c r="BH427" s="310">
        <f t="shared" si="2083"/>
        <v>0.23</v>
      </c>
      <c r="BI427" s="311">
        <f t="shared" si="2083"/>
        <v>0.23</v>
      </c>
      <c r="BJ427" s="310">
        <f t="shared" si="2083"/>
        <v>0.23</v>
      </c>
      <c r="BK427" s="310">
        <f t="shared" si="2083"/>
        <v>0.23</v>
      </c>
      <c r="BL427" s="310">
        <f t="shared" si="2083"/>
        <v>0.23</v>
      </c>
      <c r="BM427" s="312">
        <f t="shared" ref="BM427" si="2084">BL427</f>
        <v>0.23</v>
      </c>
      <c r="BN427" s="312">
        <f t="shared" ref="BN427" si="2085">BM427</f>
        <v>0.23</v>
      </c>
      <c r="BO427" s="312">
        <f t="shared" ref="BO427" si="2086">BN427</f>
        <v>0.23</v>
      </c>
      <c r="BP427" s="312">
        <f t="shared" ref="BP427" si="2087">BO427</f>
        <v>0.23</v>
      </c>
      <c r="BQ427" s="312">
        <f t="shared" ref="BQ427" si="2088">BP427</f>
        <v>0.23</v>
      </c>
      <c r="BR427" s="312">
        <f t="shared" ref="BR427" si="2089">BQ427</f>
        <v>0.23</v>
      </c>
      <c r="BS427" s="312">
        <f t="shared" ref="BS427" si="2090">BR427</f>
        <v>0.23</v>
      </c>
      <c r="BT427" s="312">
        <f t="shared" ref="BT427" si="2091">BS427</f>
        <v>0.23</v>
      </c>
      <c r="BU427" s="312">
        <f t="shared" ref="BU427" si="2092">BT427</f>
        <v>0.23</v>
      </c>
      <c r="BV427" s="312">
        <f t="shared" ref="BV427" si="2093">BU427</f>
        <v>0.23</v>
      </c>
      <c r="BW427" s="312">
        <f t="shared" ref="BW427" si="2094">BV427</f>
        <v>0.23</v>
      </c>
      <c r="BX427" s="312">
        <f t="shared" ref="BX427" si="2095">BW427</f>
        <v>0.23</v>
      </c>
      <c r="BY427" s="312">
        <f t="shared" ref="BY427" si="2096">BX427</f>
        <v>0.23</v>
      </c>
      <c r="BZ427" s="312">
        <f t="shared" ref="BZ427" si="2097">BY427</f>
        <v>0.23</v>
      </c>
      <c r="CA427" s="312">
        <f t="shared" ref="CA427" si="2098">BZ427</f>
        <v>0.23</v>
      </c>
      <c r="CB427" s="312">
        <f t="shared" ref="CB427" si="2099">CA427</f>
        <v>0.23</v>
      </c>
      <c r="CC427" s="312">
        <f t="shared" ref="CC427" si="2100">CB427</f>
        <v>0.23</v>
      </c>
      <c r="CD427" s="364"/>
    </row>
    <row r="428" spans="37:82">
      <c r="AK428" s="171" t="s">
        <v>720</v>
      </c>
      <c r="AL428" s="122"/>
      <c r="AM428" s="122"/>
      <c r="AN428" s="319">
        <f t="shared" ref="AN428:BL428" si="2101">AN355</f>
        <v>0.02</v>
      </c>
      <c r="AO428" s="319">
        <f t="shared" si="2101"/>
        <v>0.02</v>
      </c>
      <c r="AP428" s="319">
        <f t="shared" si="2101"/>
        <v>0.02</v>
      </c>
      <c r="AQ428" s="318">
        <f t="shared" si="2101"/>
        <v>0.02</v>
      </c>
      <c r="AR428" s="318">
        <f t="shared" si="2101"/>
        <v>0.02</v>
      </c>
      <c r="AS428" s="319">
        <f t="shared" si="2101"/>
        <v>0.02</v>
      </c>
      <c r="AT428" s="319">
        <f t="shared" si="2101"/>
        <v>0.02</v>
      </c>
      <c r="AU428" s="319">
        <f t="shared" si="2101"/>
        <v>0.02</v>
      </c>
      <c r="AV428" s="319">
        <f t="shared" si="2101"/>
        <v>0.02</v>
      </c>
      <c r="AW428" s="319">
        <f t="shared" si="2101"/>
        <v>0.02</v>
      </c>
      <c r="AX428" s="319">
        <f t="shared" si="2101"/>
        <v>0.02</v>
      </c>
      <c r="AY428" s="319">
        <f t="shared" si="2101"/>
        <v>0.02</v>
      </c>
      <c r="AZ428" s="319">
        <f t="shared" si="2101"/>
        <v>0.02</v>
      </c>
      <c r="BA428" s="319">
        <f t="shared" si="2101"/>
        <v>0.02</v>
      </c>
      <c r="BB428" s="319">
        <f t="shared" si="2101"/>
        <v>0.02</v>
      </c>
      <c r="BC428" s="320">
        <f t="shared" si="2101"/>
        <v>0.02</v>
      </c>
      <c r="BD428" s="320">
        <f t="shared" si="2101"/>
        <v>0.02</v>
      </c>
      <c r="BE428" s="320">
        <f t="shared" si="2101"/>
        <v>0.02</v>
      </c>
      <c r="BF428" s="320">
        <f t="shared" si="2101"/>
        <v>0.02</v>
      </c>
      <c r="BG428" s="320">
        <f t="shared" si="2101"/>
        <v>0.02</v>
      </c>
      <c r="BH428" s="320">
        <f t="shared" si="2101"/>
        <v>0.02</v>
      </c>
      <c r="BI428" s="321">
        <f t="shared" si="2101"/>
        <v>0.02</v>
      </c>
      <c r="BJ428" s="320">
        <f t="shared" si="2101"/>
        <v>0.02</v>
      </c>
      <c r="BK428" s="320">
        <f t="shared" si="2101"/>
        <v>0.02</v>
      </c>
      <c r="BL428" s="320">
        <f t="shared" si="2101"/>
        <v>0.02</v>
      </c>
      <c r="BM428" s="322">
        <f t="shared" ref="BM428:CC428" si="2102">BM355</f>
        <v>0.02</v>
      </c>
      <c r="BN428" s="322">
        <f t="shared" si="2102"/>
        <v>0.02</v>
      </c>
      <c r="BO428" s="322">
        <f t="shared" si="2102"/>
        <v>0.02</v>
      </c>
      <c r="BP428" s="322">
        <f t="shared" si="2102"/>
        <v>0.02</v>
      </c>
      <c r="BQ428" s="322">
        <f t="shared" si="2102"/>
        <v>0.02</v>
      </c>
      <c r="BR428" s="322">
        <f t="shared" si="2102"/>
        <v>0.02</v>
      </c>
      <c r="BS428" s="322">
        <f t="shared" si="2102"/>
        <v>0.02</v>
      </c>
      <c r="BT428" s="322">
        <f t="shared" si="2102"/>
        <v>0.02</v>
      </c>
      <c r="BU428" s="322">
        <f t="shared" si="2102"/>
        <v>0.02</v>
      </c>
      <c r="BV428" s="322">
        <f t="shared" si="2102"/>
        <v>0.02</v>
      </c>
      <c r="BW428" s="322">
        <f t="shared" si="2102"/>
        <v>0.02</v>
      </c>
      <c r="BX428" s="322">
        <f t="shared" si="2102"/>
        <v>0.02</v>
      </c>
      <c r="BY428" s="322">
        <f t="shared" si="2102"/>
        <v>0.02</v>
      </c>
      <c r="BZ428" s="322">
        <f t="shared" si="2102"/>
        <v>0.02</v>
      </c>
      <c r="CA428" s="322">
        <f t="shared" si="2102"/>
        <v>0.02</v>
      </c>
      <c r="CB428" s="322">
        <f t="shared" si="2102"/>
        <v>0.02</v>
      </c>
      <c r="CC428" s="322">
        <f t="shared" si="2102"/>
        <v>0.02</v>
      </c>
      <c r="CD428" s="364"/>
    </row>
    <row r="429" spans="37:82">
      <c r="AK429" s="171"/>
      <c r="AL429" s="122"/>
      <c r="AM429" s="122"/>
      <c r="AN429" s="376"/>
      <c r="AO429" s="293"/>
      <c r="AP429" s="377"/>
      <c r="AQ429" s="377"/>
      <c r="AR429" s="424"/>
      <c r="AS429" s="361"/>
      <c r="AT429" s="361"/>
      <c r="AU429" s="361"/>
      <c r="AV429" s="361"/>
      <c r="AW429" s="361"/>
      <c r="AX429" s="361"/>
      <c r="AY429" s="361"/>
      <c r="AZ429" s="361"/>
      <c r="BA429" s="361"/>
      <c r="BB429" s="361"/>
      <c r="BC429" s="378"/>
      <c r="BD429" s="378"/>
      <c r="BE429" s="378"/>
      <c r="BF429" s="378"/>
      <c r="BG429" s="378"/>
      <c r="BH429" s="378"/>
      <c r="BI429" s="379"/>
      <c r="BJ429" s="378"/>
      <c r="BK429" s="378"/>
      <c r="BL429" s="378"/>
      <c r="BM429" s="380"/>
      <c r="BN429" s="380"/>
      <c r="BO429" s="380"/>
      <c r="BP429" s="380"/>
      <c r="BQ429" s="380"/>
      <c r="BR429" s="380"/>
      <c r="BS429" s="380"/>
      <c r="BT429" s="380"/>
      <c r="BU429" s="380"/>
      <c r="BV429" s="380"/>
      <c r="BW429" s="380"/>
      <c r="BX429" s="380"/>
      <c r="BY429" s="380"/>
      <c r="BZ429" s="380"/>
      <c r="CA429" s="380"/>
      <c r="CB429" s="380"/>
      <c r="CC429" s="380"/>
      <c r="CD429" s="364"/>
    </row>
    <row r="430" spans="37:82">
      <c r="AK430" s="363"/>
      <c r="AL430" s="122"/>
      <c r="AM430" s="122"/>
      <c r="AN430" s="122">
        <v>2001</v>
      </c>
      <c r="AO430" s="329">
        <f t="shared" ref="AO430:BL430" si="2103">AN430+1</f>
        <v>2002</v>
      </c>
      <c r="AP430" s="148">
        <f t="shared" si="2103"/>
        <v>2003</v>
      </c>
      <c r="AQ430" s="148">
        <f t="shared" si="2103"/>
        <v>2004</v>
      </c>
      <c r="AR430" s="148">
        <f t="shared" si="2103"/>
        <v>2005</v>
      </c>
      <c r="AS430" s="3">
        <f t="shared" si="2103"/>
        <v>2006</v>
      </c>
      <c r="AT430" s="3">
        <f t="shared" si="2103"/>
        <v>2007</v>
      </c>
      <c r="AU430" s="3">
        <f t="shared" si="2103"/>
        <v>2008</v>
      </c>
      <c r="AV430" s="3">
        <f t="shared" si="2103"/>
        <v>2009</v>
      </c>
      <c r="AW430" s="3">
        <f t="shared" si="2103"/>
        <v>2010</v>
      </c>
      <c r="AX430" s="3">
        <f t="shared" si="2103"/>
        <v>2011</v>
      </c>
      <c r="AY430" s="3">
        <f t="shared" si="2103"/>
        <v>2012</v>
      </c>
      <c r="AZ430" s="3">
        <f t="shared" si="2103"/>
        <v>2013</v>
      </c>
      <c r="BA430" s="3">
        <f t="shared" si="2103"/>
        <v>2014</v>
      </c>
      <c r="BB430" s="3">
        <f t="shared" si="2103"/>
        <v>2015</v>
      </c>
      <c r="BC430" s="121">
        <f t="shared" si="2103"/>
        <v>2016</v>
      </c>
      <c r="BD430" s="121">
        <f t="shared" si="2103"/>
        <v>2017</v>
      </c>
      <c r="BE430" s="121">
        <f t="shared" si="2103"/>
        <v>2018</v>
      </c>
      <c r="BF430" s="121">
        <f t="shared" si="2103"/>
        <v>2019</v>
      </c>
      <c r="BG430" s="121">
        <f t="shared" si="2103"/>
        <v>2020</v>
      </c>
      <c r="BH430" s="121">
        <f t="shared" si="2103"/>
        <v>2021</v>
      </c>
      <c r="BI430" s="294">
        <f t="shared" si="2103"/>
        <v>2022</v>
      </c>
      <c r="BJ430" s="121">
        <f t="shared" si="2103"/>
        <v>2023</v>
      </c>
      <c r="BK430" s="121">
        <f t="shared" si="2103"/>
        <v>2024</v>
      </c>
      <c r="BL430" s="121">
        <f t="shared" si="2103"/>
        <v>2025</v>
      </c>
      <c r="BM430" s="295">
        <f t="shared" ref="BM430" si="2104">BL430+1</f>
        <v>2026</v>
      </c>
      <c r="BN430" s="295">
        <f t="shared" ref="BN430" si="2105">BM430+1</f>
        <v>2027</v>
      </c>
      <c r="BO430" s="295">
        <f t="shared" ref="BO430" si="2106">BN430+1</f>
        <v>2028</v>
      </c>
      <c r="BP430" s="295">
        <f t="shared" ref="BP430" si="2107">BO430+1</f>
        <v>2029</v>
      </c>
      <c r="BQ430" s="295">
        <f t="shared" ref="BQ430" si="2108">BP430+1</f>
        <v>2030</v>
      </c>
      <c r="BR430" s="295">
        <f t="shared" ref="BR430" si="2109">BQ430+1</f>
        <v>2031</v>
      </c>
      <c r="BS430" s="295">
        <f t="shared" ref="BS430" si="2110">BR430+1</f>
        <v>2032</v>
      </c>
      <c r="BT430" s="295">
        <f t="shared" ref="BT430" si="2111">BS430+1</f>
        <v>2033</v>
      </c>
      <c r="BU430" s="295">
        <f t="shared" ref="BU430" si="2112">BT430+1</f>
        <v>2034</v>
      </c>
      <c r="BV430" s="295">
        <f t="shared" ref="BV430" si="2113">BU430+1</f>
        <v>2035</v>
      </c>
      <c r="BW430" s="295">
        <f t="shared" ref="BW430" si="2114">BV430+1</f>
        <v>2036</v>
      </c>
      <c r="BX430" s="295">
        <f t="shared" ref="BX430" si="2115">BW430+1</f>
        <v>2037</v>
      </c>
      <c r="BY430" s="295">
        <f t="shared" ref="BY430" si="2116">BX430+1</f>
        <v>2038</v>
      </c>
      <c r="BZ430" s="295">
        <f t="shared" ref="BZ430" si="2117">BY430+1</f>
        <v>2039</v>
      </c>
      <c r="CA430" s="295">
        <f t="shared" ref="CA430" si="2118">BZ430+1</f>
        <v>2040</v>
      </c>
      <c r="CB430" s="295">
        <f t="shared" ref="CB430" si="2119">CA430+1</f>
        <v>2041</v>
      </c>
      <c r="CC430" s="295">
        <f t="shared" ref="CC430" si="2120">CB430+1</f>
        <v>2042</v>
      </c>
      <c r="CD430" s="178"/>
    </row>
    <row r="431" spans="37:82">
      <c r="AK431" s="171"/>
      <c r="AL431" s="122"/>
      <c r="AM431" s="122"/>
      <c r="AN431" s="122" t="s">
        <v>289</v>
      </c>
      <c r="AO431" s="293" t="str">
        <f t="shared" ref="AO431:BL431" si="2121">AN431</f>
        <v>WGA</v>
      </c>
      <c r="AP431" s="293" t="str">
        <f t="shared" si="2121"/>
        <v>WGA</v>
      </c>
      <c r="AQ431" s="293" t="str">
        <f t="shared" si="2121"/>
        <v>WGA</v>
      </c>
      <c r="AR431" s="293" t="str">
        <f t="shared" si="2121"/>
        <v>WGA</v>
      </c>
      <c r="AS431" s="444" t="str">
        <f t="shared" si="2121"/>
        <v>WGA</v>
      </c>
      <c r="AT431" s="444" t="str">
        <f t="shared" si="2121"/>
        <v>WGA</v>
      </c>
      <c r="AU431" s="444" t="str">
        <f t="shared" si="2121"/>
        <v>WGA</v>
      </c>
      <c r="AV431" s="444" t="str">
        <f t="shared" si="2121"/>
        <v>WGA</v>
      </c>
      <c r="AW431" s="444" t="str">
        <f t="shared" si="2121"/>
        <v>WGA</v>
      </c>
      <c r="AX431" s="444" t="str">
        <f t="shared" si="2121"/>
        <v>WGA</v>
      </c>
      <c r="AY431" s="444" t="str">
        <f t="shared" si="2121"/>
        <v>WGA</v>
      </c>
      <c r="AZ431" s="444" t="str">
        <f t="shared" si="2121"/>
        <v>WGA</v>
      </c>
      <c r="BA431" s="444" t="str">
        <f t="shared" si="2121"/>
        <v>WGA</v>
      </c>
      <c r="BB431" s="444" t="str">
        <f t="shared" si="2121"/>
        <v>WGA</v>
      </c>
      <c r="BC431" s="445" t="str">
        <f t="shared" si="2121"/>
        <v>WGA</v>
      </c>
      <c r="BD431" s="445" t="str">
        <f t="shared" si="2121"/>
        <v>WGA</v>
      </c>
      <c r="BE431" s="445" t="str">
        <f t="shared" si="2121"/>
        <v>WGA</v>
      </c>
      <c r="BF431" s="445" t="str">
        <f t="shared" si="2121"/>
        <v>WGA</v>
      </c>
      <c r="BG431" s="445" t="str">
        <f t="shared" si="2121"/>
        <v>WGA</v>
      </c>
      <c r="BH431" s="445" t="str">
        <f t="shared" si="2121"/>
        <v>WGA</v>
      </c>
      <c r="BI431" s="446" t="str">
        <f t="shared" si="2121"/>
        <v>WGA</v>
      </c>
      <c r="BJ431" s="445" t="str">
        <f t="shared" si="2121"/>
        <v>WGA</v>
      </c>
      <c r="BK431" s="445" t="str">
        <f t="shared" si="2121"/>
        <v>WGA</v>
      </c>
      <c r="BL431" s="445" t="str">
        <f t="shared" si="2121"/>
        <v>WGA</v>
      </c>
      <c r="BM431" s="447" t="str">
        <f t="shared" ref="BM431" si="2122">BL431</f>
        <v>WGA</v>
      </c>
      <c r="BN431" s="447" t="str">
        <f t="shared" ref="BN431" si="2123">BM431</f>
        <v>WGA</v>
      </c>
      <c r="BO431" s="447" t="str">
        <f t="shared" ref="BO431" si="2124">BN431</f>
        <v>WGA</v>
      </c>
      <c r="BP431" s="447" t="str">
        <f t="shared" ref="BP431" si="2125">BO431</f>
        <v>WGA</v>
      </c>
      <c r="BQ431" s="447" t="str">
        <f t="shared" ref="BQ431" si="2126">BP431</f>
        <v>WGA</v>
      </c>
      <c r="BR431" s="447" t="str">
        <f t="shared" ref="BR431" si="2127">BQ431</f>
        <v>WGA</v>
      </c>
      <c r="BS431" s="447" t="str">
        <f t="shared" ref="BS431" si="2128">BR431</f>
        <v>WGA</v>
      </c>
      <c r="BT431" s="447" t="str">
        <f t="shared" ref="BT431" si="2129">BS431</f>
        <v>WGA</v>
      </c>
      <c r="BU431" s="447" t="str">
        <f t="shared" ref="BU431" si="2130">BT431</f>
        <v>WGA</v>
      </c>
      <c r="BV431" s="447" t="str">
        <f t="shared" ref="BV431" si="2131">BU431</f>
        <v>WGA</v>
      </c>
      <c r="BW431" s="447" t="str">
        <f t="shared" ref="BW431" si="2132">BV431</f>
        <v>WGA</v>
      </c>
      <c r="BX431" s="447" t="str">
        <f t="shared" ref="BX431" si="2133">BW431</f>
        <v>WGA</v>
      </c>
      <c r="BY431" s="447" t="str">
        <f t="shared" ref="BY431" si="2134">BX431</f>
        <v>WGA</v>
      </c>
      <c r="BZ431" s="447" t="str">
        <f t="shared" ref="BZ431" si="2135">BY431</f>
        <v>WGA</v>
      </c>
      <c r="CA431" s="447" t="str">
        <f t="shared" ref="CA431" si="2136">BZ431</f>
        <v>WGA</v>
      </c>
      <c r="CB431" s="447" t="str">
        <f t="shared" ref="CB431" si="2137">CA431</f>
        <v>WGA</v>
      </c>
      <c r="CC431" s="447" t="str">
        <f t="shared" ref="CC431" si="2138">CB431</f>
        <v>WGA</v>
      </c>
      <c r="CD431" s="178"/>
    </row>
    <row r="432" spans="37:82">
      <c r="AK432" s="171" t="s">
        <v>715</v>
      </c>
      <c r="AL432" s="122"/>
      <c r="AM432" s="359"/>
      <c r="AN432" s="300">
        <f t="shared" ref="AN432:BL432" si="2139">AN359</f>
        <v>2.6651231066002534E-2</v>
      </c>
      <c r="AO432" s="299">
        <f t="shared" si="2139"/>
        <v>3.7659730819599391E-2</v>
      </c>
      <c r="AP432" s="299">
        <f t="shared" si="2139"/>
        <v>4.1433788213758316E-2</v>
      </c>
      <c r="AQ432" s="299">
        <f t="shared" si="2139"/>
        <v>4.1022225148983571E-2</v>
      </c>
      <c r="AR432" s="299">
        <f t="shared" si="2139"/>
        <v>3.2974624821844323E-2</v>
      </c>
      <c r="AS432" s="300">
        <f t="shared" si="2139"/>
        <v>1.741105519772157E-2</v>
      </c>
      <c r="AT432" s="300">
        <f t="shared" si="2139"/>
        <v>1.0559160160651171E-2</v>
      </c>
      <c r="AU432" s="300">
        <f t="shared" si="2139"/>
        <v>1.0162187059377326E-2</v>
      </c>
      <c r="AV432" s="300">
        <f t="shared" si="2139"/>
        <v>1.7668932912550117E-2</v>
      </c>
      <c r="AW432" s="300">
        <f t="shared" si="2139"/>
        <v>2.5444356029305171E-2</v>
      </c>
      <c r="AX432" s="300">
        <f t="shared" si="2139"/>
        <v>2.4641313377188334E-2</v>
      </c>
      <c r="AY432" s="300">
        <f t="shared" si="2139"/>
        <v>2.1741447391596669E-2</v>
      </c>
      <c r="AZ432" s="300">
        <f t="shared" si="2139"/>
        <v>2.5437233887533495E-2</v>
      </c>
      <c r="BA432" s="300">
        <f t="shared" si="2139"/>
        <v>1.3861492515345297E-2</v>
      </c>
      <c r="BB432" s="300">
        <f t="shared" si="2139"/>
        <v>1.3694652802078267E-2</v>
      </c>
      <c r="BC432" s="301">
        <f t="shared" si="2139"/>
        <v>1.2383656557784395E-2</v>
      </c>
      <c r="BD432" s="301">
        <f t="shared" si="2139"/>
        <v>1.3646416148230811E-2</v>
      </c>
      <c r="BE432" s="301">
        <f t="shared" si="2139"/>
        <v>1.451037729467175E-2</v>
      </c>
      <c r="BF432" s="301">
        <f t="shared" si="2139"/>
        <v>1.6186984318659059E-2</v>
      </c>
      <c r="BG432" s="301">
        <f t="shared" si="2139"/>
        <v>2.056297127094453E-2</v>
      </c>
      <c r="BH432" s="301">
        <f t="shared" si="2139"/>
        <v>2.2436713595748392E-2</v>
      </c>
      <c r="BI432" s="302">
        <f t="shared" si="2139"/>
        <v>2.1004539684301715E-2</v>
      </c>
      <c r="BJ432" s="301">
        <f t="shared" si="2139"/>
        <v>2.4462787806639907E-2</v>
      </c>
      <c r="BK432" s="301">
        <f t="shared" si="2139"/>
        <v>5.0900385505608714E-2</v>
      </c>
      <c r="BL432" s="301">
        <f t="shared" si="2139"/>
        <v>6.2614622044458779E-2</v>
      </c>
      <c r="BM432" s="303">
        <f t="shared" ref="BM432:CC432" si="2140">BM359</f>
        <v>6.2614622044458779E-2</v>
      </c>
      <c r="BN432" s="303">
        <f t="shared" si="2140"/>
        <v>6.2614622044458779E-2</v>
      </c>
      <c r="BO432" s="303">
        <f t="shared" si="2140"/>
        <v>6.2614622044458779E-2</v>
      </c>
      <c r="BP432" s="303">
        <f t="shared" si="2140"/>
        <v>6.2614622044458779E-2</v>
      </c>
      <c r="BQ432" s="303">
        <f t="shared" si="2140"/>
        <v>6.2614622044458779E-2</v>
      </c>
      <c r="BR432" s="303">
        <f t="shared" si="2140"/>
        <v>6.2614622044458779E-2</v>
      </c>
      <c r="BS432" s="303">
        <f t="shared" si="2140"/>
        <v>6.2614622044458779E-2</v>
      </c>
      <c r="BT432" s="303">
        <f t="shared" si="2140"/>
        <v>6.2614622044458779E-2</v>
      </c>
      <c r="BU432" s="303">
        <f t="shared" si="2140"/>
        <v>6.2614622044458779E-2</v>
      </c>
      <c r="BV432" s="303">
        <f t="shared" si="2140"/>
        <v>6.2614622044458779E-2</v>
      </c>
      <c r="BW432" s="303">
        <f t="shared" si="2140"/>
        <v>6.2614622044458779E-2</v>
      </c>
      <c r="BX432" s="303">
        <f t="shared" si="2140"/>
        <v>6.2614622044458779E-2</v>
      </c>
      <c r="BY432" s="303">
        <f t="shared" si="2140"/>
        <v>6.2614622044458779E-2</v>
      </c>
      <c r="BZ432" s="303">
        <f t="shared" si="2140"/>
        <v>6.2614622044458779E-2</v>
      </c>
      <c r="CA432" s="303">
        <f t="shared" si="2140"/>
        <v>6.2614622044458779E-2</v>
      </c>
      <c r="CB432" s="303">
        <f t="shared" si="2140"/>
        <v>6.2614622044458779E-2</v>
      </c>
      <c r="CC432" s="303">
        <f t="shared" si="2140"/>
        <v>6.2614622044458779E-2</v>
      </c>
      <c r="CD432" s="178"/>
    </row>
    <row r="433" spans="37:82">
      <c r="AK433" s="171" t="s">
        <v>716</v>
      </c>
      <c r="AL433" s="122"/>
      <c r="AM433" s="359"/>
      <c r="AN433" s="309">
        <f t="shared" ref="AN433:BL433" si="2141">AN360</f>
        <v>5.4500009839908214E-2</v>
      </c>
      <c r="AO433" s="308">
        <f t="shared" si="2141"/>
        <v>4.7799991598603153E-2</v>
      </c>
      <c r="AP433" s="308">
        <f t="shared" si="2141"/>
        <v>4.6599997461220122E-2</v>
      </c>
      <c r="AQ433" s="308">
        <f t="shared" si="2141"/>
        <v>4.5000007490993976E-2</v>
      </c>
      <c r="AR433" s="308">
        <f t="shared" si="2141"/>
        <v>3.9300011835601056E-2</v>
      </c>
      <c r="AS433" s="309">
        <f t="shared" si="2141"/>
        <v>3.6156695917221038E-2</v>
      </c>
      <c r="AT433" s="309">
        <f t="shared" si="2141"/>
        <v>3.8235620751875921E-2</v>
      </c>
      <c r="AU433" s="309">
        <f t="shared" si="2141"/>
        <v>4.410003903757409E-2</v>
      </c>
      <c r="AV433" s="309">
        <f t="shared" si="2141"/>
        <v>4.2200028760331243E-2</v>
      </c>
      <c r="AW433" s="309">
        <f t="shared" si="2141"/>
        <v>3.8900033450578686E-2</v>
      </c>
      <c r="AX433" s="309">
        <f t="shared" si="2141"/>
        <v>3.1000007537453245E-2</v>
      </c>
      <c r="AY433" s="309">
        <f t="shared" si="2141"/>
        <v>2.7100009653499013E-2</v>
      </c>
      <c r="AZ433" s="309">
        <f t="shared" si="2141"/>
        <v>2.2300050192195053E-2</v>
      </c>
      <c r="BA433" s="309">
        <f t="shared" si="2141"/>
        <v>2.5299957325744638E-2</v>
      </c>
      <c r="BB433" s="309">
        <f t="shared" si="2141"/>
        <v>1.5399960174683036E-2</v>
      </c>
      <c r="BC433" s="310">
        <f t="shared" si="2141"/>
        <v>1.1100034333807018E-2</v>
      </c>
      <c r="BD433" s="310">
        <f t="shared" si="2141"/>
        <v>7.1000003200292205E-3</v>
      </c>
      <c r="BE433" s="310">
        <f t="shared" si="2141"/>
        <v>9.1000155016305317E-3</v>
      </c>
      <c r="BF433" s="310">
        <f t="shared" si="2141"/>
        <v>8.6000335029261521E-3</v>
      </c>
      <c r="BG433" s="310">
        <f t="shared" si="2141"/>
        <v>1.0400554570129117E-3</v>
      </c>
      <c r="BH433" s="310">
        <f t="shared" si="2141"/>
        <v>-2.1600186074329786E-3</v>
      </c>
      <c r="BI433" s="311">
        <f t="shared" si="2141"/>
        <v>8.7995469739587939E-4</v>
      </c>
      <c r="BJ433" s="310">
        <f t="shared" si="2141"/>
        <v>2.3329968858514682E-2</v>
      </c>
      <c r="BK433" s="310">
        <f t="shared" si="2141"/>
        <v>3.0590005328907655E-2</v>
      </c>
      <c r="BL433" s="310">
        <f t="shared" si="2141"/>
        <v>2.6869942060977925E-2</v>
      </c>
      <c r="BM433" s="312">
        <f t="shared" ref="BM433:CC433" si="2142">BM360</f>
        <v>2.6869942060977925E-2</v>
      </c>
      <c r="BN433" s="312">
        <f t="shared" si="2142"/>
        <v>2.6869942060977925E-2</v>
      </c>
      <c r="BO433" s="312">
        <f t="shared" si="2142"/>
        <v>2.6869942060977925E-2</v>
      </c>
      <c r="BP433" s="312">
        <f t="shared" si="2142"/>
        <v>2.6869942060977925E-2</v>
      </c>
      <c r="BQ433" s="312">
        <f t="shared" si="2142"/>
        <v>2.6869942060977925E-2</v>
      </c>
      <c r="BR433" s="312">
        <f t="shared" si="2142"/>
        <v>2.6869942060977925E-2</v>
      </c>
      <c r="BS433" s="312">
        <f t="shared" si="2142"/>
        <v>2.6869942060977925E-2</v>
      </c>
      <c r="BT433" s="312">
        <f t="shared" si="2142"/>
        <v>2.6869942060977925E-2</v>
      </c>
      <c r="BU433" s="312">
        <f t="shared" si="2142"/>
        <v>2.6869942060977925E-2</v>
      </c>
      <c r="BV433" s="312">
        <f t="shared" si="2142"/>
        <v>2.6869942060977925E-2</v>
      </c>
      <c r="BW433" s="312">
        <f t="shared" si="2142"/>
        <v>2.6869942060977925E-2</v>
      </c>
      <c r="BX433" s="312">
        <f t="shared" si="2142"/>
        <v>2.6869942060977925E-2</v>
      </c>
      <c r="BY433" s="312">
        <f t="shared" si="2142"/>
        <v>2.6869942060977925E-2</v>
      </c>
      <c r="BZ433" s="312">
        <f t="shared" si="2142"/>
        <v>2.6869942060977925E-2</v>
      </c>
      <c r="CA433" s="312">
        <f t="shared" si="2142"/>
        <v>2.6869942060977925E-2</v>
      </c>
      <c r="CB433" s="312">
        <f t="shared" si="2142"/>
        <v>2.6869942060977925E-2</v>
      </c>
      <c r="CC433" s="312">
        <f t="shared" si="2142"/>
        <v>2.6869942060977925E-2</v>
      </c>
      <c r="CD433" s="178"/>
    </row>
    <row r="434" spans="37:82">
      <c r="AK434" s="171" t="s">
        <v>717</v>
      </c>
      <c r="AL434" s="122"/>
      <c r="AM434" s="360"/>
      <c r="AN434" s="309">
        <f t="shared" ref="AN434:AS434" si="2143">AN361</f>
        <v>0.214</v>
      </c>
      <c r="AO434" s="308">
        <f t="shared" si="2143"/>
        <v>0.214</v>
      </c>
      <c r="AP434" s="308">
        <f t="shared" si="2143"/>
        <v>0.214</v>
      </c>
      <c r="AQ434" s="308">
        <f t="shared" si="2143"/>
        <v>0.214</v>
      </c>
      <c r="AR434" s="308">
        <f t="shared" si="2143"/>
        <v>0.214</v>
      </c>
      <c r="AS434" s="309">
        <f t="shared" si="2143"/>
        <v>0.214</v>
      </c>
      <c r="AT434" s="448">
        <v>0.20100000000000001</v>
      </c>
      <c r="AU434" s="449">
        <v>0.20100000000000001</v>
      </c>
      <c r="AV434" s="449">
        <v>0.20100000000000001</v>
      </c>
      <c r="AW434" s="449">
        <v>0.20100000000000001</v>
      </c>
      <c r="AX434" s="449">
        <v>0.20100000000000001</v>
      </c>
      <c r="AY434" s="449">
        <v>0.20100000000000001</v>
      </c>
      <c r="AZ434" s="449">
        <v>0.20100000000000001</v>
      </c>
      <c r="BA434" s="449">
        <v>0.20100000000000001</v>
      </c>
      <c r="BB434" s="449">
        <v>0.20100000000000001</v>
      </c>
      <c r="BC434" s="310">
        <v>0.20100000000000001</v>
      </c>
      <c r="BD434" s="310">
        <v>0.20100000000000001</v>
      </c>
      <c r="BE434" s="310">
        <v>0.20100000000000001</v>
      </c>
      <c r="BF434" s="310">
        <v>0.20100000000000001</v>
      </c>
      <c r="BG434" s="310">
        <v>0.20100000000000001</v>
      </c>
      <c r="BH434" s="310">
        <v>0.20100000000000001</v>
      </c>
      <c r="BI434" s="311">
        <v>0.20100000000000001</v>
      </c>
      <c r="BJ434" s="310">
        <v>0.20100000000000001</v>
      </c>
      <c r="BK434" s="310">
        <v>0.20100000000000001</v>
      </c>
      <c r="BL434" s="310">
        <v>0.20100000000000001</v>
      </c>
      <c r="BM434" s="312">
        <v>0.20100000000000001</v>
      </c>
      <c r="BN434" s="312">
        <v>0.20100000000000001</v>
      </c>
      <c r="BO434" s="312">
        <v>0.20100000000000001</v>
      </c>
      <c r="BP434" s="312">
        <v>0.20100000000000001</v>
      </c>
      <c r="BQ434" s="312">
        <v>0.20100000000000001</v>
      </c>
      <c r="BR434" s="312">
        <v>0.20100000000000001</v>
      </c>
      <c r="BS434" s="312">
        <v>0.20100000000000001</v>
      </c>
      <c r="BT434" s="312">
        <v>0.20100000000000001</v>
      </c>
      <c r="BU434" s="312">
        <v>0.20100000000000001</v>
      </c>
      <c r="BV434" s="312">
        <v>0.20100000000000001</v>
      </c>
      <c r="BW434" s="312">
        <v>0.20100000000000001</v>
      </c>
      <c r="BX434" s="312">
        <v>0.20100000000000001</v>
      </c>
      <c r="BY434" s="312">
        <v>0.20100000000000001</v>
      </c>
      <c r="BZ434" s="312">
        <v>0.20100000000000001</v>
      </c>
      <c r="CA434" s="312">
        <v>0.20100000000000001</v>
      </c>
      <c r="CB434" s="312">
        <v>0.20100000000000001</v>
      </c>
      <c r="CC434" s="312">
        <v>0.20100000000000001</v>
      </c>
      <c r="CD434" s="178"/>
    </row>
    <row r="435" spans="37:82" ht="15.6">
      <c r="AK435" s="171" t="s">
        <v>718</v>
      </c>
      <c r="AL435" s="122"/>
      <c r="AM435" s="360"/>
      <c r="AN435" s="309">
        <f t="shared" ref="AN435:BL435" si="2144">AN362</f>
        <v>1.4E-2</v>
      </c>
      <c r="AO435" s="308">
        <f t="shared" si="2144"/>
        <v>1.4E-2</v>
      </c>
      <c r="AP435" s="308">
        <f t="shared" si="2144"/>
        <v>1.4E-2</v>
      </c>
      <c r="AQ435" s="308">
        <f t="shared" si="2144"/>
        <v>1.4E-2</v>
      </c>
      <c r="AR435" s="308">
        <f t="shared" si="2144"/>
        <v>1.4E-2</v>
      </c>
      <c r="AS435" s="309">
        <f t="shared" si="2144"/>
        <v>1.4E-2</v>
      </c>
      <c r="AT435" s="309">
        <f t="shared" si="2144"/>
        <v>1.4E-2</v>
      </c>
      <c r="AU435" s="309">
        <f t="shared" si="2144"/>
        <v>1.4E-2</v>
      </c>
      <c r="AV435" s="309">
        <f t="shared" si="2144"/>
        <v>1.4E-2</v>
      </c>
      <c r="AW435" s="309">
        <f t="shared" si="2144"/>
        <v>1.4E-2</v>
      </c>
      <c r="AX435" s="309">
        <f t="shared" si="2144"/>
        <v>1.4E-2</v>
      </c>
      <c r="AY435" s="309">
        <f t="shared" si="2144"/>
        <v>1.4E-2</v>
      </c>
      <c r="AZ435" s="309">
        <f t="shared" si="2144"/>
        <v>1.4E-2</v>
      </c>
      <c r="BA435" s="309">
        <f t="shared" si="2144"/>
        <v>1.4E-2</v>
      </c>
      <c r="BB435" s="309">
        <f t="shared" si="2144"/>
        <v>1.4E-2</v>
      </c>
      <c r="BC435" s="310">
        <f t="shared" si="2144"/>
        <v>1.4E-2</v>
      </c>
      <c r="BD435" s="310">
        <f t="shared" si="2144"/>
        <v>1.4E-2</v>
      </c>
      <c r="BE435" s="310">
        <f t="shared" si="2144"/>
        <v>1.4E-2</v>
      </c>
      <c r="BF435" s="310">
        <f t="shared" si="2144"/>
        <v>1.4E-2</v>
      </c>
      <c r="BG435" s="310">
        <f t="shared" si="2144"/>
        <v>1.4E-2</v>
      </c>
      <c r="BH435" s="310">
        <f t="shared" si="2144"/>
        <v>1.4E-2</v>
      </c>
      <c r="BI435" s="311">
        <f t="shared" si="2144"/>
        <v>1.4E-2</v>
      </c>
      <c r="BJ435" s="310">
        <f t="shared" si="2144"/>
        <v>1.4E-2</v>
      </c>
      <c r="BK435" s="310">
        <f t="shared" si="2144"/>
        <v>1.4E-2</v>
      </c>
      <c r="BL435" s="310">
        <f t="shared" si="2144"/>
        <v>1.4E-2</v>
      </c>
      <c r="BM435" s="312">
        <f t="shared" ref="BM435:CC435" si="2145">BM362</f>
        <v>1.4E-2</v>
      </c>
      <c r="BN435" s="312">
        <f t="shared" si="2145"/>
        <v>1.4E-2</v>
      </c>
      <c r="BO435" s="312">
        <f t="shared" si="2145"/>
        <v>1.4E-2</v>
      </c>
      <c r="BP435" s="312">
        <f t="shared" si="2145"/>
        <v>1.4E-2</v>
      </c>
      <c r="BQ435" s="312">
        <f t="shared" si="2145"/>
        <v>1.4E-2</v>
      </c>
      <c r="BR435" s="312">
        <f t="shared" si="2145"/>
        <v>1.4E-2</v>
      </c>
      <c r="BS435" s="312">
        <f t="shared" si="2145"/>
        <v>1.4E-2</v>
      </c>
      <c r="BT435" s="312">
        <f t="shared" si="2145"/>
        <v>1.4E-2</v>
      </c>
      <c r="BU435" s="312">
        <f t="shared" si="2145"/>
        <v>1.4E-2</v>
      </c>
      <c r="BV435" s="312">
        <f t="shared" si="2145"/>
        <v>1.4E-2</v>
      </c>
      <c r="BW435" s="312">
        <f t="shared" si="2145"/>
        <v>1.4E-2</v>
      </c>
      <c r="BX435" s="312">
        <f t="shared" si="2145"/>
        <v>1.4E-2</v>
      </c>
      <c r="BY435" s="312">
        <f t="shared" si="2145"/>
        <v>1.4E-2</v>
      </c>
      <c r="BZ435" s="312">
        <f t="shared" si="2145"/>
        <v>1.4E-2</v>
      </c>
      <c r="CA435" s="312">
        <f t="shared" si="2145"/>
        <v>1.4E-2</v>
      </c>
      <c r="CB435" s="312">
        <f t="shared" si="2145"/>
        <v>1.4E-2</v>
      </c>
      <c r="CC435" s="312">
        <f t="shared" si="2145"/>
        <v>1.4E-2</v>
      </c>
      <c r="CD435" s="178"/>
    </row>
    <row r="436" spans="37:82">
      <c r="AK436" s="171" t="s">
        <v>719</v>
      </c>
      <c r="AL436" s="122"/>
      <c r="AM436" s="361"/>
      <c r="AN436" s="338">
        <f t="shared" ref="AN436:AS436" si="2146">AN363</f>
        <v>0.21</v>
      </c>
      <c r="AO436" s="308">
        <f t="shared" si="2146"/>
        <v>0.21</v>
      </c>
      <c r="AP436" s="308">
        <f t="shared" si="2146"/>
        <v>0.21</v>
      </c>
      <c r="AQ436" s="308">
        <f t="shared" si="2146"/>
        <v>0.21</v>
      </c>
      <c r="AR436" s="308">
        <f t="shared" si="2146"/>
        <v>0.21</v>
      </c>
      <c r="AS436" s="309">
        <f t="shared" si="2146"/>
        <v>0.21</v>
      </c>
      <c r="AT436" s="458">
        <f>IF(AND(AA17&gt;39082,AA17&lt;39142)=TRUE,21%,24%)</f>
        <v>0.24</v>
      </c>
      <c r="AU436" s="458">
        <v>0.24</v>
      </c>
      <c r="AV436" s="428">
        <f t="shared" ref="AV436:BG436" si="2147">IF(AND($AA$17&gt;39082,$AA$17&lt;39142)=TRUE,21%,24%)</f>
        <v>0.24</v>
      </c>
      <c r="AW436" s="428">
        <f t="shared" si="2147"/>
        <v>0.24</v>
      </c>
      <c r="AX436" s="428">
        <f t="shared" si="2147"/>
        <v>0.24</v>
      </c>
      <c r="AY436" s="428">
        <f t="shared" si="2147"/>
        <v>0.24</v>
      </c>
      <c r="AZ436" s="428">
        <f t="shared" si="2147"/>
        <v>0.24</v>
      </c>
      <c r="BA436" s="428">
        <f t="shared" si="2147"/>
        <v>0.24</v>
      </c>
      <c r="BB436" s="428">
        <f t="shared" si="2147"/>
        <v>0.24</v>
      </c>
      <c r="BC436" s="428">
        <f t="shared" si="2147"/>
        <v>0.24</v>
      </c>
      <c r="BD436" s="428">
        <f t="shared" si="2147"/>
        <v>0.24</v>
      </c>
      <c r="BE436" s="428">
        <f t="shared" si="2147"/>
        <v>0.24</v>
      </c>
      <c r="BF436" s="428">
        <f t="shared" si="2147"/>
        <v>0.24</v>
      </c>
      <c r="BG436" s="428">
        <f t="shared" si="2147"/>
        <v>0.24</v>
      </c>
      <c r="BH436" s="428">
        <f>IF(AND($AA$17&gt;39082,$AA$17&lt;39142)=TRUE,21%,24%)</f>
        <v>0.24</v>
      </c>
      <c r="BI436" s="459">
        <f t="shared" ref="BI436:CB436" si="2148">IF(AND($AA$17&gt;39082,$AA$17&lt;39142)=TRUE,21%,24%)</f>
        <v>0.24</v>
      </c>
      <c r="BJ436" s="428">
        <f t="shared" si="2148"/>
        <v>0.24</v>
      </c>
      <c r="BK436" s="428">
        <f t="shared" si="2148"/>
        <v>0.24</v>
      </c>
      <c r="BL436" s="428">
        <f t="shared" si="2148"/>
        <v>0.24</v>
      </c>
      <c r="BM436" s="460">
        <f t="shared" si="2148"/>
        <v>0.24</v>
      </c>
      <c r="BN436" s="460">
        <f t="shared" si="2148"/>
        <v>0.24</v>
      </c>
      <c r="BO436" s="460">
        <f t="shared" si="2148"/>
        <v>0.24</v>
      </c>
      <c r="BP436" s="460">
        <f t="shared" si="2148"/>
        <v>0.24</v>
      </c>
      <c r="BQ436" s="460">
        <f t="shared" si="2148"/>
        <v>0.24</v>
      </c>
      <c r="BR436" s="460">
        <f t="shared" si="2148"/>
        <v>0.24</v>
      </c>
      <c r="BS436" s="460">
        <f t="shared" si="2148"/>
        <v>0.24</v>
      </c>
      <c r="BT436" s="460">
        <f t="shared" si="2148"/>
        <v>0.24</v>
      </c>
      <c r="BU436" s="460">
        <f t="shared" si="2148"/>
        <v>0.24</v>
      </c>
      <c r="BV436" s="460">
        <f t="shared" si="2148"/>
        <v>0.24</v>
      </c>
      <c r="BW436" s="460">
        <f t="shared" si="2148"/>
        <v>0.24</v>
      </c>
      <c r="BX436" s="460">
        <f t="shared" si="2148"/>
        <v>0.24</v>
      </c>
      <c r="BY436" s="460">
        <f t="shared" si="2148"/>
        <v>0.24</v>
      </c>
      <c r="BZ436" s="460">
        <f t="shared" si="2148"/>
        <v>0.24</v>
      </c>
      <c r="CA436" s="460">
        <f t="shared" si="2148"/>
        <v>0.24</v>
      </c>
      <c r="CB436" s="460">
        <f t="shared" si="2148"/>
        <v>0.24</v>
      </c>
      <c r="CC436" s="460">
        <f>IF(AND($AA$17&gt;39082,$AA$17&lt;39142)=TRUE,21%,24%)</f>
        <v>0.24</v>
      </c>
      <c r="CD436" s="178"/>
    </row>
    <row r="437" spans="37:82">
      <c r="AK437" s="171" t="s">
        <v>720</v>
      </c>
      <c r="AL437" s="122"/>
      <c r="AM437" s="361"/>
      <c r="AN437" s="319">
        <f t="shared" ref="AN437:AS437" si="2149">AN364</f>
        <v>0.02</v>
      </c>
      <c r="AO437" s="318">
        <f t="shared" si="2149"/>
        <v>0.02</v>
      </c>
      <c r="AP437" s="318">
        <f t="shared" si="2149"/>
        <v>0.02</v>
      </c>
      <c r="AQ437" s="318">
        <f t="shared" si="2149"/>
        <v>0.02</v>
      </c>
      <c r="AR437" s="318">
        <f t="shared" si="2149"/>
        <v>0.02</v>
      </c>
      <c r="AS437" s="319">
        <f t="shared" si="2149"/>
        <v>0.02</v>
      </c>
      <c r="AT437" s="319">
        <f>AT364</f>
        <v>0.02</v>
      </c>
      <c r="AU437" s="319">
        <f>AU364</f>
        <v>0.02</v>
      </c>
      <c r="AV437" s="319">
        <f t="shared" ref="AV437:BL437" si="2150">AV364</f>
        <v>0.02</v>
      </c>
      <c r="AW437" s="319">
        <f t="shared" si="2150"/>
        <v>0.02</v>
      </c>
      <c r="AX437" s="319">
        <f t="shared" si="2150"/>
        <v>0.02</v>
      </c>
      <c r="AY437" s="319">
        <f t="shared" si="2150"/>
        <v>0.02</v>
      </c>
      <c r="AZ437" s="319">
        <f t="shared" si="2150"/>
        <v>0.02</v>
      </c>
      <c r="BA437" s="319">
        <f t="shared" si="2150"/>
        <v>0.02</v>
      </c>
      <c r="BB437" s="319">
        <f t="shared" si="2150"/>
        <v>0.02</v>
      </c>
      <c r="BC437" s="320">
        <f t="shared" si="2150"/>
        <v>0.02</v>
      </c>
      <c r="BD437" s="320">
        <f t="shared" si="2150"/>
        <v>0.02</v>
      </c>
      <c r="BE437" s="320">
        <f t="shared" si="2150"/>
        <v>0.02</v>
      </c>
      <c r="BF437" s="320">
        <f t="shared" si="2150"/>
        <v>0.02</v>
      </c>
      <c r="BG437" s="320">
        <f t="shared" si="2150"/>
        <v>0.02</v>
      </c>
      <c r="BH437" s="320">
        <f t="shared" si="2150"/>
        <v>0.02</v>
      </c>
      <c r="BI437" s="321">
        <f t="shared" si="2150"/>
        <v>0.02</v>
      </c>
      <c r="BJ437" s="320">
        <f t="shared" si="2150"/>
        <v>0.02</v>
      </c>
      <c r="BK437" s="320">
        <f t="shared" si="2150"/>
        <v>0.02</v>
      </c>
      <c r="BL437" s="320">
        <f t="shared" si="2150"/>
        <v>0.02</v>
      </c>
      <c r="BM437" s="322">
        <f t="shared" ref="BM437:CC437" si="2151">BM364</f>
        <v>0.02</v>
      </c>
      <c r="BN437" s="322">
        <f t="shared" si="2151"/>
        <v>0.02</v>
      </c>
      <c r="BO437" s="322">
        <f t="shared" si="2151"/>
        <v>0.02</v>
      </c>
      <c r="BP437" s="322">
        <f t="shared" si="2151"/>
        <v>0.02</v>
      </c>
      <c r="BQ437" s="322">
        <f t="shared" si="2151"/>
        <v>0.02</v>
      </c>
      <c r="BR437" s="322">
        <f t="shared" si="2151"/>
        <v>0.02</v>
      </c>
      <c r="BS437" s="322">
        <f t="shared" si="2151"/>
        <v>0.02</v>
      </c>
      <c r="BT437" s="322">
        <f t="shared" si="2151"/>
        <v>0.02</v>
      </c>
      <c r="BU437" s="322">
        <f t="shared" si="2151"/>
        <v>0.02</v>
      </c>
      <c r="BV437" s="322">
        <f t="shared" si="2151"/>
        <v>0.02</v>
      </c>
      <c r="BW437" s="322">
        <f t="shared" si="2151"/>
        <v>0.02</v>
      </c>
      <c r="BX437" s="322">
        <f t="shared" si="2151"/>
        <v>0.02</v>
      </c>
      <c r="BY437" s="322">
        <f t="shared" si="2151"/>
        <v>0.02</v>
      </c>
      <c r="BZ437" s="322">
        <f t="shared" si="2151"/>
        <v>0.02</v>
      </c>
      <c r="CA437" s="322">
        <f t="shared" si="2151"/>
        <v>0.02</v>
      </c>
      <c r="CB437" s="322">
        <f t="shared" si="2151"/>
        <v>0.02</v>
      </c>
      <c r="CC437" s="322">
        <f t="shared" si="2151"/>
        <v>0.02</v>
      </c>
      <c r="CD437" s="178"/>
    </row>
    <row r="438" spans="37:82">
      <c r="AK438" s="363"/>
      <c r="AL438" s="450"/>
      <c r="AM438" s="122"/>
      <c r="AN438" s="122"/>
      <c r="AO438" s="293"/>
      <c r="AP438" s="148"/>
      <c r="AQ438" s="148"/>
      <c r="AR438" s="148"/>
      <c r="BC438" s="121"/>
      <c r="BD438" s="121"/>
      <c r="BG438" s="121"/>
      <c r="BH438" s="121"/>
      <c r="BI438" s="294"/>
      <c r="BJ438" s="121"/>
      <c r="BK438" s="121"/>
      <c r="BL438" s="121"/>
      <c r="BM438" s="295"/>
      <c r="BN438" s="295"/>
      <c r="BO438" s="295"/>
      <c r="BP438" s="295"/>
      <c r="BQ438" s="295"/>
      <c r="BR438" s="295"/>
      <c r="BS438" s="295"/>
      <c r="BT438" s="295"/>
      <c r="BU438" s="295"/>
      <c r="BV438" s="295"/>
      <c r="BW438" s="295"/>
      <c r="BX438" s="295"/>
      <c r="BY438" s="295"/>
      <c r="BZ438" s="295"/>
      <c r="CA438" s="295"/>
      <c r="CB438" s="295"/>
      <c r="CC438" s="295"/>
      <c r="CD438" s="364"/>
    </row>
    <row r="439" spans="37:82">
      <c r="AK439" s="363"/>
      <c r="AL439" s="452"/>
      <c r="AM439" s="452"/>
      <c r="AN439" s="122">
        <v>2001</v>
      </c>
      <c r="AO439" s="329">
        <f t="shared" ref="AO439:BL439" si="2152">AN439+1</f>
        <v>2002</v>
      </c>
      <c r="AP439" s="148">
        <f t="shared" si="2152"/>
        <v>2003</v>
      </c>
      <c r="AQ439" s="148">
        <f t="shared" si="2152"/>
        <v>2004</v>
      </c>
      <c r="AR439" s="148">
        <f t="shared" si="2152"/>
        <v>2005</v>
      </c>
      <c r="AS439" s="3">
        <f t="shared" si="2152"/>
        <v>2006</v>
      </c>
      <c r="AT439" s="3">
        <f t="shared" si="2152"/>
        <v>2007</v>
      </c>
      <c r="AU439" s="3">
        <f t="shared" si="2152"/>
        <v>2008</v>
      </c>
      <c r="AV439" s="3">
        <f t="shared" si="2152"/>
        <v>2009</v>
      </c>
      <c r="AW439" s="3">
        <f t="shared" si="2152"/>
        <v>2010</v>
      </c>
      <c r="AX439" s="3">
        <f t="shared" si="2152"/>
        <v>2011</v>
      </c>
      <c r="AY439" s="3">
        <f t="shared" si="2152"/>
        <v>2012</v>
      </c>
      <c r="AZ439" s="3">
        <f t="shared" si="2152"/>
        <v>2013</v>
      </c>
      <c r="BA439" s="3">
        <f t="shared" si="2152"/>
        <v>2014</v>
      </c>
      <c r="BB439" s="3">
        <f t="shared" si="2152"/>
        <v>2015</v>
      </c>
      <c r="BC439" s="121">
        <f t="shared" si="2152"/>
        <v>2016</v>
      </c>
      <c r="BD439" s="121">
        <f t="shared" si="2152"/>
        <v>2017</v>
      </c>
      <c r="BE439" s="121">
        <f t="shared" si="2152"/>
        <v>2018</v>
      </c>
      <c r="BF439" s="121">
        <f t="shared" si="2152"/>
        <v>2019</v>
      </c>
      <c r="BG439" s="121">
        <f t="shared" si="2152"/>
        <v>2020</v>
      </c>
      <c r="BH439" s="121">
        <f t="shared" si="2152"/>
        <v>2021</v>
      </c>
      <c r="BI439" s="294">
        <f t="shared" si="2152"/>
        <v>2022</v>
      </c>
      <c r="BJ439" s="121">
        <f t="shared" si="2152"/>
        <v>2023</v>
      </c>
      <c r="BK439" s="121">
        <f t="shared" si="2152"/>
        <v>2024</v>
      </c>
      <c r="BL439" s="121">
        <f t="shared" si="2152"/>
        <v>2025</v>
      </c>
      <c r="BM439" s="295">
        <f t="shared" ref="BM439" si="2153">BL439+1</f>
        <v>2026</v>
      </c>
      <c r="BN439" s="295">
        <f t="shared" ref="BN439" si="2154">BM439+1</f>
        <v>2027</v>
      </c>
      <c r="BO439" s="295">
        <f t="shared" ref="BO439" si="2155">BN439+1</f>
        <v>2028</v>
      </c>
      <c r="BP439" s="295">
        <f t="shared" ref="BP439" si="2156">BO439+1</f>
        <v>2029</v>
      </c>
      <c r="BQ439" s="295">
        <f t="shared" ref="BQ439" si="2157">BP439+1</f>
        <v>2030</v>
      </c>
      <c r="BR439" s="295">
        <f t="shared" ref="BR439" si="2158">BQ439+1</f>
        <v>2031</v>
      </c>
      <c r="BS439" s="295">
        <f t="shared" ref="BS439" si="2159">BR439+1</f>
        <v>2032</v>
      </c>
      <c r="BT439" s="295">
        <f t="shared" ref="BT439" si="2160">BS439+1</f>
        <v>2033</v>
      </c>
      <c r="BU439" s="295">
        <f t="shared" ref="BU439" si="2161">BT439+1</f>
        <v>2034</v>
      </c>
      <c r="BV439" s="295">
        <f t="shared" ref="BV439" si="2162">BU439+1</f>
        <v>2035</v>
      </c>
      <c r="BW439" s="295">
        <f t="shared" ref="BW439" si="2163">BV439+1</f>
        <v>2036</v>
      </c>
      <c r="BX439" s="295">
        <f t="shared" ref="BX439" si="2164">BW439+1</f>
        <v>2037</v>
      </c>
      <c r="BY439" s="295">
        <f t="shared" ref="BY439" si="2165">BX439+1</f>
        <v>2038</v>
      </c>
      <c r="BZ439" s="295">
        <f t="shared" ref="BZ439" si="2166">BY439+1</f>
        <v>2039</v>
      </c>
      <c r="CA439" s="295">
        <f t="shared" ref="CA439" si="2167">BZ439+1</f>
        <v>2040</v>
      </c>
      <c r="CB439" s="295">
        <f t="shared" ref="CB439" si="2168">CA439+1</f>
        <v>2041</v>
      </c>
      <c r="CC439" s="295">
        <f t="shared" ref="CC439" si="2169">CB439+1</f>
        <v>2042</v>
      </c>
      <c r="CD439" s="178"/>
    </row>
    <row r="440" spans="37:82">
      <c r="AK440" s="171"/>
      <c r="AL440" s="122"/>
      <c r="AM440" s="122"/>
      <c r="AN440" s="122" t="s">
        <v>290</v>
      </c>
      <c r="AO440" s="293" t="str">
        <f t="shared" ref="AO440:BL440" si="2170">AN440</f>
        <v>IVA</v>
      </c>
      <c r="AP440" s="293" t="str">
        <f t="shared" si="2170"/>
        <v>IVA</v>
      </c>
      <c r="AQ440" s="293" t="str">
        <f t="shared" si="2170"/>
        <v>IVA</v>
      </c>
      <c r="AR440" s="293" t="str">
        <f t="shared" si="2170"/>
        <v>IVA</v>
      </c>
      <c r="AS440" s="444" t="str">
        <f t="shared" si="2170"/>
        <v>IVA</v>
      </c>
      <c r="AT440" s="444" t="str">
        <f t="shared" si="2170"/>
        <v>IVA</v>
      </c>
      <c r="AU440" s="444" t="str">
        <f t="shared" si="2170"/>
        <v>IVA</v>
      </c>
      <c r="AV440" s="444" t="str">
        <f t="shared" si="2170"/>
        <v>IVA</v>
      </c>
      <c r="AW440" s="444" t="str">
        <f t="shared" si="2170"/>
        <v>IVA</v>
      </c>
      <c r="AX440" s="444" t="str">
        <f t="shared" si="2170"/>
        <v>IVA</v>
      </c>
      <c r="AY440" s="444" t="str">
        <f t="shared" si="2170"/>
        <v>IVA</v>
      </c>
      <c r="AZ440" s="444" t="str">
        <f t="shared" si="2170"/>
        <v>IVA</v>
      </c>
      <c r="BA440" s="444" t="str">
        <f t="shared" si="2170"/>
        <v>IVA</v>
      </c>
      <c r="BB440" s="444" t="str">
        <f t="shared" si="2170"/>
        <v>IVA</v>
      </c>
      <c r="BC440" s="445" t="str">
        <f t="shared" si="2170"/>
        <v>IVA</v>
      </c>
      <c r="BD440" s="445" t="str">
        <f t="shared" si="2170"/>
        <v>IVA</v>
      </c>
      <c r="BE440" s="445" t="str">
        <f t="shared" si="2170"/>
        <v>IVA</v>
      </c>
      <c r="BF440" s="445" t="str">
        <f t="shared" si="2170"/>
        <v>IVA</v>
      </c>
      <c r="BG440" s="445" t="str">
        <f t="shared" si="2170"/>
        <v>IVA</v>
      </c>
      <c r="BH440" s="445" t="str">
        <f t="shared" si="2170"/>
        <v>IVA</v>
      </c>
      <c r="BI440" s="446" t="str">
        <f t="shared" si="2170"/>
        <v>IVA</v>
      </c>
      <c r="BJ440" s="445" t="str">
        <f t="shared" si="2170"/>
        <v>IVA</v>
      </c>
      <c r="BK440" s="445" t="str">
        <f t="shared" si="2170"/>
        <v>IVA</v>
      </c>
      <c r="BL440" s="445" t="str">
        <f t="shared" si="2170"/>
        <v>IVA</v>
      </c>
      <c r="BM440" s="447" t="str">
        <f t="shared" ref="BM440" si="2171">BL440</f>
        <v>IVA</v>
      </c>
      <c r="BN440" s="447" t="str">
        <f t="shared" ref="BN440" si="2172">BM440</f>
        <v>IVA</v>
      </c>
      <c r="BO440" s="447" t="str">
        <f t="shared" ref="BO440" si="2173">BN440</f>
        <v>IVA</v>
      </c>
      <c r="BP440" s="447" t="str">
        <f t="shared" ref="BP440" si="2174">BO440</f>
        <v>IVA</v>
      </c>
      <c r="BQ440" s="447" t="str">
        <f t="shared" ref="BQ440" si="2175">BP440</f>
        <v>IVA</v>
      </c>
      <c r="BR440" s="447" t="str">
        <f t="shared" ref="BR440" si="2176">BQ440</f>
        <v>IVA</v>
      </c>
      <c r="BS440" s="447" t="str">
        <f t="shared" ref="BS440" si="2177">BR440</f>
        <v>IVA</v>
      </c>
      <c r="BT440" s="447" t="str">
        <f t="shared" ref="BT440" si="2178">BS440</f>
        <v>IVA</v>
      </c>
      <c r="BU440" s="447" t="str">
        <f t="shared" ref="BU440" si="2179">BT440</f>
        <v>IVA</v>
      </c>
      <c r="BV440" s="447" t="str">
        <f t="shared" ref="BV440" si="2180">BU440</f>
        <v>IVA</v>
      </c>
      <c r="BW440" s="447" t="str">
        <f t="shared" ref="BW440" si="2181">BV440</f>
        <v>IVA</v>
      </c>
      <c r="BX440" s="447" t="str">
        <f t="shared" ref="BX440" si="2182">BW440</f>
        <v>IVA</v>
      </c>
      <c r="BY440" s="447" t="str">
        <f t="shared" ref="BY440" si="2183">BX440</f>
        <v>IVA</v>
      </c>
      <c r="BZ440" s="447" t="str">
        <f t="shared" ref="BZ440" si="2184">BY440</f>
        <v>IVA</v>
      </c>
      <c r="CA440" s="447" t="str">
        <f t="shared" ref="CA440" si="2185">BZ440</f>
        <v>IVA</v>
      </c>
      <c r="CB440" s="447" t="str">
        <f t="shared" ref="CB440" si="2186">CA440</f>
        <v>IVA</v>
      </c>
      <c r="CC440" s="447" t="str">
        <f t="shared" ref="CC440" si="2187">CB440</f>
        <v>IVA</v>
      </c>
      <c r="CD440" s="178"/>
    </row>
    <row r="441" spans="37:82">
      <c r="AK441" s="171" t="s">
        <v>715</v>
      </c>
      <c r="AL441" s="122"/>
      <c r="AM441" s="359"/>
      <c r="AN441" s="300">
        <f>AN368</f>
        <v>2.6651231066002534E-2</v>
      </c>
      <c r="AO441" s="299">
        <f t="shared" ref="AO441:AT441" si="2188">AO368</f>
        <v>3.7659730819599391E-2</v>
      </c>
      <c r="AP441" s="299">
        <f t="shared" si="2188"/>
        <v>4.1433788213758316E-2</v>
      </c>
      <c r="AQ441" s="299">
        <f t="shared" si="2188"/>
        <v>4.1022225148983571E-2</v>
      </c>
      <c r="AR441" s="299">
        <f t="shared" si="2188"/>
        <v>3.2974624821844323E-2</v>
      </c>
      <c r="AS441" s="300">
        <f t="shared" si="2188"/>
        <v>1.741105519772157E-2</v>
      </c>
      <c r="AT441" s="300">
        <f t="shared" si="2188"/>
        <v>1.0559160160651171E-2</v>
      </c>
      <c r="AU441" s="300">
        <f>AU432</f>
        <v>1.0162187059377326E-2</v>
      </c>
      <c r="AV441" s="300">
        <f t="shared" ref="AV441:BL441" si="2189">AV432</f>
        <v>1.7668932912550117E-2</v>
      </c>
      <c r="AW441" s="300">
        <f t="shared" si="2189"/>
        <v>2.5444356029305171E-2</v>
      </c>
      <c r="AX441" s="300">
        <f t="shared" si="2189"/>
        <v>2.4641313377188334E-2</v>
      </c>
      <c r="AY441" s="300">
        <f t="shared" si="2189"/>
        <v>2.1741447391596669E-2</v>
      </c>
      <c r="AZ441" s="300">
        <f t="shared" si="2189"/>
        <v>2.5437233887533495E-2</v>
      </c>
      <c r="BA441" s="300">
        <f t="shared" si="2189"/>
        <v>1.3861492515345297E-2</v>
      </c>
      <c r="BB441" s="300">
        <f t="shared" si="2189"/>
        <v>1.3694652802078267E-2</v>
      </c>
      <c r="BC441" s="301">
        <f t="shared" si="2189"/>
        <v>1.2383656557784395E-2</v>
      </c>
      <c r="BD441" s="301">
        <f t="shared" si="2189"/>
        <v>1.3646416148230811E-2</v>
      </c>
      <c r="BE441" s="301">
        <f t="shared" si="2189"/>
        <v>1.451037729467175E-2</v>
      </c>
      <c r="BF441" s="301">
        <f t="shared" si="2189"/>
        <v>1.6186984318659059E-2</v>
      </c>
      <c r="BG441" s="301">
        <f t="shared" si="2189"/>
        <v>2.056297127094453E-2</v>
      </c>
      <c r="BH441" s="301">
        <f t="shared" si="2189"/>
        <v>2.2436713595748392E-2</v>
      </c>
      <c r="BI441" s="302">
        <f t="shared" si="2189"/>
        <v>2.1004539684301715E-2</v>
      </c>
      <c r="BJ441" s="301">
        <f t="shared" si="2189"/>
        <v>2.4462787806639907E-2</v>
      </c>
      <c r="BK441" s="301">
        <f t="shared" si="2189"/>
        <v>5.0900385505608714E-2</v>
      </c>
      <c r="BL441" s="301">
        <f t="shared" si="2189"/>
        <v>6.2614622044458779E-2</v>
      </c>
      <c r="BM441" s="303">
        <f t="shared" ref="BM441:CC441" si="2190">BM432</f>
        <v>6.2614622044458779E-2</v>
      </c>
      <c r="BN441" s="303">
        <f t="shared" si="2190"/>
        <v>6.2614622044458779E-2</v>
      </c>
      <c r="BO441" s="303">
        <f t="shared" si="2190"/>
        <v>6.2614622044458779E-2</v>
      </c>
      <c r="BP441" s="303">
        <f t="shared" si="2190"/>
        <v>6.2614622044458779E-2</v>
      </c>
      <c r="BQ441" s="303">
        <f t="shared" si="2190"/>
        <v>6.2614622044458779E-2</v>
      </c>
      <c r="BR441" s="303">
        <f t="shared" si="2190"/>
        <v>6.2614622044458779E-2</v>
      </c>
      <c r="BS441" s="303">
        <f t="shared" si="2190"/>
        <v>6.2614622044458779E-2</v>
      </c>
      <c r="BT441" s="303">
        <f t="shared" si="2190"/>
        <v>6.2614622044458779E-2</v>
      </c>
      <c r="BU441" s="303">
        <f t="shared" si="2190"/>
        <v>6.2614622044458779E-2</v>
      </c>
      <c r="BV441" s="303">
        <f t="shared" si="2190"/>
        <v>6.2614622044458779E-2</v>
      </c>
      <c r="BW441" s="303">
        <f t="shared" si="2190"/>
        <v>6.2614622044458779E-2</v>
      </c>
      <c r="BX441" s="303">
        <f t="shared" si="2190"/>
        <v>6.2614622044458779E-2</v>
      </c>
      <c r="BY441" s="303">
        <f t="shared" si="2190"/>
        <v>6.2614622044458779E-2</v>
      </c>
      <c r="BZ441" s="303">
        <f t="shared" si="2190"/>
        <v>6.2614622044458779E-2</v>
      </c>
      <c r="CA441" s="303">
        <f t="shared" si="2190"/>
        <v>6.2614622044458779E-2</v>
      </c>
      <c r="CB441" s="303">
        <f t="shared" si="2190"/>
        <v>6.2614622044458779E-2</v>
      </c>
      <c r="CC441" s="303">
        <f t="shared" si="2190"/>
        <v>6.2614622044458779E-2</v>
      </c>
      <c r="CD441" s="178"/>
    </row>
    <row r="442" spans="37:82">
      <c r="AK442" s="171" t="s">
        <v>716</v>
      </c>
      <c r="AL442" s="122"/>
      <c r="AM442" s="359"/>
      <c r="AN442" s="309">
        <f t="shared" ref="AN442:AT442" si="2191">AN369</f>
        <v>5.4500009839908214E-2</v>
      </c>
      <c r="AO442" s="308">
        <f t="shared" si="2191"/>
        <v>4.7799991598603153E-2</v>
      </c>
      <c r="AP442" s="308">
        <f t="shared" si="2191"/>
        <v>4.6599997461220122E-2</v>
      </c>
      <c r="AQ442" s="308">
        <f t="shared" si="2191"/>
        <v>4.5000007490993976E-2</v>
      </c>
      <c r="AR442" s="308">
        <f t="shared" si="2191"/>
        <v>3.9300011835601056E-2</v>
      </c>
      <c r="AS442" s="309">
        <f t="shared" si="2191"/>
        <v>3.6156695917221038E-2</v>
      </c>
      <c r="AT442" s="309">
        <f t="shared" si="2191"/>
        <v>3.8235620751875921E-2</v>
      </c>
      <c r="AU442" s="309">
        <f>AU433</f>
        <v>4.410003903757409E-2</v>
      </c>
      <c r="AV442" s="309">
        <f t="shared" ref="AV442:BL442" si="2192">AV433</f>
        <v>4.2200028760331243E-2</v>
      </c>
      <c r="AW442" s="309">
        <f t="shared" si="2192"/>
        <v>3.8900033450578686E-2</v>
      </c>
      <c r="AX442" s="309">
        <f t="shared" si="2192"/>
        <v>3.1000007537453245E-2</v>
      </c>
      <c r="AY442" s="309">
        <f t="shared" si="2192"/>
        <v>2.7100009653499013E-2</v>
      </c>
      <c r="AZ442" s="309">
        <f t="shared" si="2192"/>
        <v>2.2300050192195053E-2</v>
      </c>
      <c r="BA442" s="309">
        <f t="shared" si="2192"/>
        <v>2.5299957325744638E-2</v>
      </c>
      <c r="BB442" s="309">
        <f t="shared" si="2192"/>
        <v>1.5399960174683036E-2</v>
      </c>
      <c r="BC442" s="310">
        <f t="shared" si="2192"/>
        <v>1.1100034333807018E-2</v>
      </c>
      <c r="BD442" s="310">
        <f t="shared" si="2192"/>
        <v>7.1000003200292205E-3</v>
      </c>
      <c r="BE442" s="310">
        <f t="shared" si="2192"/>
        <v>9.1000155016305317E-3</v>
      </c>
      <c r="BF442" s="310">
        <f t="shared" si="2192"/>
        <v>8.6000335029261521E-3</v>
      </c>
      <c r="BG442" s="310">
        <f t="shared" si="2192"/>
        <v>1.0400554570129117E-3</v>
      </c>
      <c r="BH442" s="310">
        <f t="shared" si="2192"/>
        <v>-2.1600186074329786E-3</v>
      </c>
      <c r="BI442" s="311">
        <f t="shared" si="2192"/>
        <v>8.7995469739587939E-4</v>
      </c>
      <c r="BJ442" s="310">
        <f t="shared" si="2192"/>
        <v>2.3329968858514682E-2</v>
      </c>
      <c r="BK442" s="310">
        <f t="shared" si="2192"/>
        <v>3.0590005328907655E-2</v>
      </c>
      <c r="BL442" s="310">
        <f t="shared" si="2192"/>
        <v>2.6869942060977925E-2</v>
      </c>
      <c r="BM442" s="312">
        <f t="shared" ref="BM442:CC442" si="2193">BM433</f>
        <v>2.6869942060977925E-2</v>
      </c>
      <c r="BN442" s="312">
        <f t="shared" si="2193"/>
        <v>2.6869942060977925E-2</v>
      </c>
      <c r="BO442" s="312">
        <f t="shared" si="2193"/>
        <v>2.6869942060977925E-2</v>
      </c>
      <c r="BP442" s="312">
        <f t="shared" si="2193"/>
        <v>2.6869942060977925E-2</v>
      </c>
      <c r="BQ442" s="312">
        <f t="shared" si="2193"/>
        <v>2.6869942060977925E-2</v>
      </c>
      <c r="BR442" s="312">
        <f t="shared" si="2193"/>
        <v>2.6869942060977925E-2</v>
      </c>
      <c r="BS442" s="312">
        <f t="shared" si="2193"/>
        <v>2.6869942060977925E-2</v>
      </c>
      <c r="BT442" s="312">
        <f t="shared" si="2193"/>
        <v>2.6869942060977925E-2</v>
      </c>
      <c r="BU442" s="312">
        <f t="shared" si="2193"/>
        <v>2.6869942060977925E-2</v>
      </c>
      <c r="BV442" s="312">
        <f t="shared" si="2193"/>
        <v>2.6869942060977925E-2</v>
      </c>
      <c r="BW442" s="312">
        <f t="shared" si="2193"/>
        <v>2.6869942060977925E-2</v>
      </c>
      <c r="BX442" s="312">
        <f t="shared" si="2193"/>
        <v>2.6869942060977925E-2</v>
      </c>
      <c r="BY442" s="312">
        <f t="shared" si="2193"/>
        <v>2.6869942060977925E-2</v>
      </c>
      <c r="BZ442" s="312">
        <f t="shared" si="2193"/>
        <v>2.6869942060977925E-2</v>
      </c>
      <c r="CA442" s="312">
        <f t="shared" si="2193"/>
        <v>2.6869942060977925E-2</v>
      </c>
      <c r="CB442" s="312">
        <f t="shared" si="2193"/>
        <v>2.6869942060977925E-2</v>
      </c>
      <c r="CC442" s="312">
        <f t="shared" si="2193"/>
        <v>2.6869942060977925E-2</v>
      </c>
      <c r="CD442" s="178"/>
    </row>
    <row r="443" spans="37:82">
      <c r="AK443" s="171" t="s">
        <v>717</v>
      </c>
      <c r="AL443" s="122"/>
      <c r="AM443" s="360"/>
      <c r="AN443" s="309">
        <f t="shared" ref="AN443:AT443" si="2194">AN370</f>
        <v>0.214</v>
      </c>
      <c r="AO443" s="308">
        <f t="shared" si="2194"/>
        <v>0.214</v>
      </c>
      <c r="AP443" s="308">
        <f t="shared" si="2194"/>
        <v>0.214</v>
      </c>
      <c r="AQ443" s="308">
        <f t="shared" si="2194"/>
        <v>0.214</v>
      </c>
      <c r="AR443" s="308">
        <f t="shared" si="2194"/>
        <v>0.214</v>
      </c>
      <c r="AS443" s="309">
        <f t="shared" si="2194"/>
        <v>0.214</v>
      </c>
      <c r="AT443" s="309">
        <f t="shared" si="2194"/>
        <v>0.09</v>
      </c>
      <c r="AU443" s="309">
        <f t="shared" ref="AU443:BL443" si="2195">AT443</f>
        <v>0.09</v>
      </c>
      <c r="AV443" s="309">
        <f t="shared" si="2195"/>
        <v>0.09</v>
      </c>
      <c r="AW443" s="309">
        <f t="shared" si="2195"/>
        <v>0.09</v>
      </c>
      <c r="AX443" s="309">
        <f t="shared" si="2195"/>
        <v>0.09</v>
      </c>
      <c r="AY443" s="309">
        <f t="shared" si="2195"/>
        <v>0.09</v>
      </c>
      <c r="AZ443" s="309">
        <f t="shared" si="2195"/>
        <v>0.09</v>
      </c>
      <c r="BA443" s="309">
        <f t="shared" si="2195"/>
        <v>0.09</v>
      </c>
      <c r="BB443" s="309">
        <f t="shared" si="2195"/>
        <v>0.09</v>
      </c>
      <c r="BC443" s="310">
        <f t="shared" si="2195"/>
        <v>0.09</v>
      </c>
      <c r="BD443" s="310">
        <f t="shared" si="2195"/>
        <v>0.09</v>
      </c>
      <c r="BE443" s="310">
        <f t="shared" si="2195"/>
        <v>0.09</v>
      </c>
      <c r="BF443" s="310">
        <f t="shared" si="2195"/>
        <v>0.09</v>
      </c>
      <c r="BG443" s="310">
        <f t="shared" si="2195"/>
        <v>0.09</v>
      </c>
      <c r="BH443" s="310">
        <f t="shared" si="2195"/>
        <v>0.09</v>
      </c>
      <c r="BI443" s="311">
        <f t="shared" si="2195"/>
        <v>0.09</v>
      </c>
      <c r="BJ443" s="310">
        <f t="shared" si="2195"/>
        <v>0.09</v>
      </c>
      <c r="BK443" s="310">
        <f t="shared" si="2195"/>
        <v>0.09</v>
      </c>
      <c r="BL443" s="310">
        <f t="shared" si="2195"/>
        <v>0.09</v>
      </c>
      <c r="BM443" s="312">
        <f t="shared" ref="BM443" si="2196">BL443</f>
        <v>0.09</v>
      </c>
      <c r="BN443" s="312">
        <f t="shared" ref="BN443" si="2197">BM443</f>
        <v>0.09</v>
      </c>
      <c r="BO443" s="312">
        <f t="shared" ref="BO443" si="2198">BN443</f>
        <v>0.09</v>
      </c>
      <c r="BP443" s="312">
        <f t="shared" ref="BP443" si="2199">BO443</f>
        <v>0.09</v>
      </c>
      <c r="BQ443" s="312">
        <f t="shared" ref="BQ443" si="2200">BP443</f>
        <v>0.09</v>
      </c>
      <c r="BR443" s="312">
        <f t="shared" ref="BR443" si="2201">BQ443</f>
        <v>0.09</v>
      </c>
      <c r="BS443" s="312">
        <f t="shared" ref="BS443" si="2202">BR443</f>
        <v>0.09</v>
      </c>
      <c r="BT443" s="312">
        <f t="shared" ref="BT443" si="2203">BS443</f>
        <v>0.09</v>
      </c>
      <c r="BU443" s="312">
        <f t="shared" ref="BU443" si="2204">BT443</f>
        <v>0.09</v>
      </c>
      <c r="BV443" s="312">
        <f t="shared" ref="BV443" si="2205">BU443</f>
        <v>0.09</v>
      </c>
      <c r="BW443" s="312">
        <f t="shared" ref="BW443" si="2206">BV443</f>
        <v>0.09</v>
      </c>
      <c r="BX443" s="312">
        <f t="shared" ref="BX443" si="2207">BW443</f>
        <v>0.09</v>
      </c>
      <c r="BY443" s="312">
        <f t="shared" ref="BY443" si="2208">BX443</f>
        <v>0.09</v>
      </c>
      <c r="BZ443" s="312">
        <f t="shared" ref="BZ443" si="2209">BY443</f>
        <v>0.09</v>
      </c>
      <c r="CA443" s="312">
        <f t="shared" ref="CA443" si="2210">BZ443</f>
        <v>0.09</v>
      </c>
      <c r="CB443" s="312">
        <f t="shared" ref="CB443" si="2211">CA443</f>
        <v>0.09</v>
      </c>
      <c r="CC443" s="312">
        <f t="shared" ref="CC443" si="2212">CB443</f>
        <v>0.09</v>
      </c>
      <c r="CD443" s="178"/>
    </row>
    <row r="444" spans="37:82" ht="15.6">
      <c r="AK444" s="171" t="s">
        <v>718</v>
      </c>
      <c r="AL444" s="122"/>
      <c r="AM444" s="360"/>
      <c r="AN444" s="309">
        <f t="shared" ref="AN444:AT444" si="2213">AN371</f>
        <v>1.4E-2</v>
      </c>
      <c r="AO444" s="308">
        <f t="shared" si="2213"/>
        <v>1.4E-2</v>
      </c>
      <c r="AP444" s="308">
        <f t="shared" si="2213"/>
        <v>1.4E-2</v>
      </c>
      <c r="AQ444" s="308">
        <f t="shared" si="2213"/>
        <v>1.4E-2</v>
      </c>
      <c r="AR444" s="308">
        <f t="shared" si="2213"/>
        <v>1.4E-2</v>
      </c>
      <c r="AS444" s="309">
        <f t="shared" si="2213"/>
        <v>1.4E-2</v>
      </c>
      <c r="AT444" s="309">
        <f t="shared" si="2213"/>
        <v>1.4E-2</v>
      </c>
      <c r="AU444" s="309">
        <f>AU435</f>
        <v>1.4E-2</v>
      </c>
      <c r="AV444" s="309">
        <f t="shared" ref="AV444:BL444" si="2214">AV435</f>
        <v>1.4E-2</v>
      </c>
      <c r="AW444" s="309">
        <f t="shared" si="2214"/>
        <v>1.4E-2</v>
      </c>
      <c r="AX444" s="309">
        <f t="shared" si="2214"/>
        <v>1.4E-2</v>
      </c>
      <c r="AY444" s="309">
        <f t="shared" si="2214"/>
        <v>1.4E-2</v>
      </c>
      <c r="AZ444" s="309">
        <f t="shared" si="2214"/>
        <v>1.4E-2</v>
      </c>
      <c r="BA444" s="309">
        <f t="shared" si="2214"/>
        <v>1.4E-2</v>
      </c>
      <c r="BB444" s="309">
        <f t="shared" si="2214"/>
        <v>1.4E-2</v>
      </c>
      <c r="BC444" s="310">
        <f t="shared" si="2214"/>
        <v>1.4E-2</v>
      </c>
      <c r="BD444" s="310">
        <f t="shared" si="2214"/>
        <v>1.4E-2</v>
      </c>
      <c r="BE444" s="310">
        <f t="shared" si="2214"/>
        <v>1.4E-2</v>
      </c>
      <c r="BF444" s="310">
        <f t="shared" si="2214"/>
        <v>1.4E-2</v>
      </c>
      <c r="BG444" s="310">
        <f t="shared" si="2214"/>
        <v>1.4E-2</v>
      </c>
      <c r="BH444" s="310">
        <f t="shared" si="2214"/>
        <v>1.4E-2</v>
      </c>
      <c r="BI444" s="311">
        <f t="shared" si="2214"/>
        <v>1.4E-2</v>
      </c>
      <c r="BJ444" s="310">
        <f t="shared" si="2214"/>
        <v>1.4E-2</v>
      </c>
      <c r="BK444" s="310">
        <f t="shared" si="2214"/>
        <v>1.4E-2</v>
      </c>
      <c r="BL444" s="310">
        <f t="shared" si="2214"/>
        <v>1.4E-2</v>
      </c>
      <c r="BM444" s="312">
        <f t="shared" ref="BM444:CC444" si="2215">BM435</f>
        <v>1.4E-2</v>
      </c>
      <c r="BN444" s="312">
        <f t="shared" si="2215"/>
        <v>1.4E-2</v>
      </c>
      <c r="BO444" s="312">
        <f t="shared" si="2215"/>
        <v>1.4E-2</v>
      </c>
      <c r="BP444" s="312">
        <f t="shared" si="2215"/>
        <v>1.4E-2</v>
      </c>
      <c r="BQ444" s="312">
        <f t="shared" si="2215"/>
        <v>1.4E-2</v>
      </c>
      <c r="BR444" s="312">
        <f t="shared" si="2215"/>
        <v>1.4E-2</v>
      </c>
      <c r="BS444" s="312">
        <f t="shared" si="2215"/>
        <v>1.4E-2</v>
      </c>
      <c r="BT444" s="312">
        <f t="shared" si="2215"/>
        <v>1.4E-2</v>
      </c>
      <c r="BU444" s="312">
        <f t="shared" si="2215"/>
        <v>1.4E-2</v>
      </c>
      <c r="BV444" s="312">
        <f t="shared" si="2215"/>
        <v>1.4E-2</v>
      </c>
      <c r="BW444" s="312">
        <f t="shared" si="2215"/>
        <v>1.4E-2</v>
      </c>
      <c r="BX444" s="312">
        <f t="shared" si="2215"/>
        <v>1.4E-2</v>
      </c>
      <c r="BY444" s="312">
        <f t="shared" si="2215"/>
        <v>1.4E-2</v>
      </c>
      <c r="BZ444" s="312">
        <f t="shared" si="2215"/>
        <v>1.4E-2</v>
      </c>
      <c r="CA444" s="312">
        <f t="shared" si="2215"/>
        <v>1.4E-2</v>
      </c>
      <c r="CB444" s="312">
        <f t="shared" si="2215"/>
        <v>1.4E-2</v>
      </c>
      <c r="CC444" s="312">
        <f t="shared" si="2215"/>
        <v>1.4E-2</v>
      </c>
      <c r="CD444" s="178"/>
    </row>
    <row r="445" spans="37:82">
      <c r="AK445" s="171" t="s">
        <v>719</v>
      </c>
      <c r="AL445" s="122"/>
      <c r="AM445" s="361"/>
      <c r="AN445" s="338">
        <f t="shared" ref="AN445:AS445" si="2216">AN372</f>
        <v>0.21</v>
      </c>
      <c r="AO445" s="308">
        <f t="shared" si="2216"/>
        <v>0.21</v>
      </c>
      <c r="AP445" s="308">
        <f t="shared" si="2216"/>
        <v>0.21</v>
      </c>
      <c r="AQ445" s="308">
        <f t="shared" si="2216"/>
        <v>0.21</v>
      </c>
      <c r="AR445" s="308">
        <f t="shared" si="2216"/>
        <v>0.21</v>
      </c>
      <c r="AS445" s="309">
        <f t="shared" si="2216"/>
        <v>0.21</v>
      </c>
      <c r="AT445" s="458">
        <f>IF(AND(AA17&gt;39082,AA17&lt;39142)=TRUE,21%,25%)</f>
        <v>0.25</v>
      </c>
      <c r="AU445" s="309">
        <v>0.26</v>
      </c>
      <c r="AV445" s="428">
        <f t="shared" ref="AV445:BL445" si="2217">AU445</f>
        <v>0.26</v>
      </c>
      <c r="AW445" s="428">
        <f t="shared" si="2217"/>
        <v>0.26</v>
      </c>
      <c r="AX445" s="428">
        <f t="shared" si="2217"/>
        <v>0.26</v>
      </c>
      <c r="AY445" s="428">
        <f t="shared" si="2217"/>
        <v>0.26</v>
      </c>
      <c r="AZ445" s="428">
        <f t="shared" si="2217"/>
        <v>0.26</v>
      </c>
      <c r="BA445" s="428">
        <f t="shared" si="2217"/>
        <v>0.26</v>
      </c>
      <c r="BB445" s="428">
        <v>0.28999999999999998</v>
      </c>
      <c r="BC445" s="428">
        <f t="shared" si="2217"/>
        <v>0.28999999999999998</v>
      </c>
      <c r="BD445" s="428">
        <f t="shared" si="2217"/>
        <v>0.28999999999999998</v>
      </c>
      <c r="BE445" s="428">
        <f t="shared" si="2217"/>
        <v>0.28999999999999998</v>
      </c>
      <c r="BF445" s="428">
        <f t="shared" si="2217"/>
        <v>0.28999999999999998</v>
      </c>
      <c r="BG445" s="428">
        <f t="shared" si="2217"/>
        <v>0.28999999999999998</v>
      </c>
      <c r="BH445" s="428">
        <f t="shared" si="2217"/>
        <v>0.28999999999999998</v>
      </c>
      <c r="BI445" s="459">
        <f t="shared" si="2217"/>
        <v>0.28999999999999998</v>
      </c>
      <c r="BJ445" s="428">
        <f t="shared" si="2217"/>
        <v>0.28999999999999998</v>
      </c>
      <c r="BK445" s="428">
        <f t="shared" si="2217"/>
        <v>0.28999999999999998</v>
      </c>
      <c r="BL445" s="428">
        <f t="shared" si="2217"/>
        <v>0.28999999999999998</v>
      </c>
      <c r="BM445" s="460">
        <f t="shared" ref="BM445" si="2218">BL445</f>
        <v>0.28999999999999998</v>
      </c>
      <c r="BN445" s="460">
        <f t="shared" ref="BN445" si="2219">BM445</f>
        <v>0.28999999999999998</v>
      </c>
      <c r="BO445" s="460">
        <f t="shared" ref="BO445" si="2220">BN445</f>
        <v>0.28999999999999998</v>
      </c>
      <c r="BP445" s="460">
        <f t="shared" ref="BP445" si="2221">BO445</f>
        <v>0.28999999999999998</v>
      </c>
      <c r="BQ445" s="460">
        <f t="shared" ref="BQ445" si="2222">BP445</f>
        <v>0.28999999999999998</v>
      </c>
      <c r="BR445" s="460">
        <f t="shared" ref="BR445" si="2223">BQ445</f>
        <v>0.28999999999999998</v>
      </c>
      <c r="BS445" s="460">
        <f t="shared" ref="BS445" si="2224">BR445</f>
        <v>0.28999999999999998</v>
      </c>
      <c r="BT445" s="460">
        <f t="shared" ref="BT445" si="2225">BS445</f>
        <v>0.28999999999999998</v>
      </c>
      <c r="BU445" s="460">
        <f t="shared" ref="BU445" si="2226">BT445</f>
        <v>0.28999999999999998</v>
      </c>
      <c r="BV445" s="460">
        <f t="shared" ref="BV445" si="2227">BU445</f>
        <v>0.28999999999999998</v>
      </c>
      <c r="BW445" s="460">
        <f t="shared" ref="BW445" si="2228">BV445</f>
        <v>0.28999999999999998</v>
      </c>
      <c r="BX445" s="460">
        <f t="shared" ref="BX445" si="2229">BW445</f>
        <v>0.28999999999999998</v>
      </c>
      <c r="BY445" s="460">
        <f t="shared" ref="BY445" si="2230">BX445</f>
        <v>0.28999999999999998</v>
      </c>
      <c r="BZ445" s="460">
        <f t="shared" ref="BZ445" si="2231">BY445</f>
        <v>0.28999999999999998</v>
      </c>
      <c r="CA445" s="460">
        <f t="shared" ref="CA445" si="2232">BZ445</f>
        <v>0.28999999999999998</v>
      </c>
      <c r="CB445" s="460">
        <f t="shared" ref="CB445" si="2233">CA445</f>
        <v>0.28999999999999998</v>
      </c>
      <c r="CC445" s="460">
        <f t="shared" ref="CC445" si="2234">CB445</f>
        <v>0.28999999999999998</v>
      </c>
      <c r="CD445" s="178"/>
    </row>
    <row r="446" spans="37:82">
      <c r="AK446" s="171" t="s">
        <v>720</v>
      </c>
      <c r="AL446" s="122"/>
      <c r="AM446" s="361"/>
      <c r="AN446" s="319">
        <f t="shared" ref="AN446:AT446" si="2235">AN373</f>
        <v>0.02</v>
      </c>
      <c r="AO446" s="318">
        <f t="shared" si="2235"/>
        <v>0.02</v>
      </c>
      <c r="AP446" s="318">
        <f t="shared" si="2235"/>
        <v>0.02</v>
      </c>
      <c r="AQ446" s="318">
        <f t="shared" si="2235"/>
        <v>0.02</v>
      </c>
      <c r="AR446" s="318">
        <f t="shared" si="2235"/>
        <v>0.02</v>
      </c>
      <c r="AS446" s="319">
        <f t="shared" si="2235"/>
        <v>0.02</v>
      </c>
      <c r="AT446" s="319">
        <f t="shared" si="2235"/>
        <v>0.02</v>
      </c>
      <c r="AU446" s="319">
        <f>AU437</f>
        <v>0.02</v>
      </c>
      <c r="AV446" s="319">
        <f t="shared" ref="AV446:BL446" si="2236">AV437</f>
        <v>0.02</v>
      </c>
      <c r="AW446" s="319">
        <f t="shared" si="2236"/>
        <v>0.02</v>
      </c>
      <c r="AX446" s="319">
        <f t="shared" si="2236"/>
        <v>0.02</v>
      </c>
      <c r="AY446" s="319">
        <f t="shared" si="2236"/>
        <v>0.02</v>
      </c>
      <c r="AZ446" s="319">
        <f t="shared" si="2236"/>
        <v>0.02</v>
      </c>
      <c r="BA446" s="319">
        <f t="shared" si="2236"/>
        <v>0.02</v>
      </c>
      <c r="BB446" s="319">
        <f t="shared" si="2236"/>
        <v>0.02</v>
      </c>
      <c r="BC446" s="320">
        <f t="shared" si="2236"/>
        <v>0.02</v>
      </c>
      <c r="BD446" s="320">
        <f t="shared" si="2236"/>
        <v>0.02</v>
      </c>
      <c r="BE446" s="320">
        <f t="shared" si="2236"/>
        <v>0.02</v>
      </c>
      <c r="BF446" s="320">
        <f t="shared" si="2236"/>
        <v>0.02</v>
      </c>
      <c r="BG446" s="320">
        <f t="shared" si="2236"/>
        <v>0.02</v>
      </c>
      <c r="BH446" s="320">
        <f t="shared" si="2236"/>
        <v>0.02</v>
      </c>
      <c r="BI446" s="321">
        <f t="shared" si="2236"/>
        <v>0.02</v>
      </c>
      <c r="BJ446" s="320">
        <f t="shared" si="2236"/>
        <v>0.02</v>
      </c>
      <c r="BK446" s="320">
        <f t="shared" si="2236"/>
        <v>0.02</v>
      </c>
      <c r="BL446" s="320">
        <f t="shared" si="2236"/>
        <v>0.02</v>
      </c>
      <c r="BM446" s="322">
        <f t="shared" ref="BM446:CC446" si="2237">BM437</f>
        <v>0.02</v>
      </c>
      <c r="BN446" s="322">
        <f t="shared" si="2237"/>
        <v>0.02</v>
      </c>
      <c r="BO446" s="322">
        <f t="shared" si="2237"/>
        <v>0.02</v>
      </c>
      <c r="BP446" s="322">
        <f t="shared" si="2237"/>
        <v>0.02</v>
      </c>
      <c r="BQ446" s="322">
        <f t="shared" si="2237"/>
        <v>0.02</v>
      </c>
      <c r="BR446" s="322">
        <f t="shared" si="2237"/>
        <v>0.02</v>
      </c>
      <c r="BS446" s="322">
        <f t="shared" si="2237"/>
        <v>0.02</v>
      </c>
      <c r="BT446" s="322">
        <f t="shared" si="2237"/>
        <v>0.02</v>
      </c>
      <c r="BU446" s="322">
        <f t="shared" si="2237"/>
        <v>0.02</v>
      </c>
      <c r="BV446" s="322">
        <f t="shared" si="2237"/>
        <v>0.02</v>
      </c>
      <c r="BW446" s="322">
        <f t="shared" si="2237"/>
        <v>0.02</v>
      </c>
      <c r="BX446" s="322">
        <f t="shared" si="2237"/>
        <v>0.02</v>
      </c>
      <c r="BY446" s="322">
        <f t="shared" si="2237"/>
        <v>0.02</v>
      </c>
      <c r="BZ446" s="322">
        <f t="shared" si="2237"/>
        <v>0.02</v>
      </c>
      <c r="CA446" s="322">
        <f t="shared" si="2237"/>
        <v>0.02</v>
      </c>
      <c r="CB446" s="322">
        <f t="shared" si="2237"/>
        <v>0.02</v>
      </c>
      <c r="CC446" s="322">
        <f t="shared" si="2237"/>
        <v>0.02</v>
      </c>
      <c r="CD446" s="178"/>
    </row>
    <row r="447" spans="37:82">
      <c r="AK447" s="363"/>
      <c r="AL447" s="40"/>
      <c r="AM447" s="122"/>
      <c r="AN447" s="122"/>
      <c r="AO447" s="293"/>
      <c r="AP447" s="148"/>
      <c r="AQ447" s="148"/>
      <c r="AR447" s="148"/>
      <c r="BC447" s="121"/>
      <c r="BD447" s="121"/>
      <c r="BG447" s="121"/>
      <c r="BH447" s="121"/>
      <c r="BI447" s="294"/>
      <c r="BJ447" s="121"/>
      <c r="BK447" s="121"/>
      <c r="BL447" s="121"/>
      <c r="BM447" s="295"/>
      <c r="BN447" s="295"/>
      <c r="BO447" s="295"/>
      <c r="BP447" s="295"/>
      <c r="BQ447" s="295"/>
      <c r="BR447" s="295"/>
      <c r="BS447" s="295"/>
      <c r="BT447" s="295"/>
      <c r="BU447" s="295"/>
      <c r="BV447" s="295"/>
      <c r="BW447" s="295"/>
      <c r="BX447" s="295"/>
      <c r="BY447" s="295"/>
      <c r="BZ447" s="295"/>
      <c r="CA447" s="295"/>
      <c r="CB447" s="295"/>
      <c r="CC447" s="295"/>
      <c r="CD447" s="364"/>
    </row>
    <row r="448" spans="37:82" ht="13.8" thickBot="1">
      <c r="AK448" s="171"/>
      <c r="AL448" s="122"/>
      <c r="AM448" s="122"/>
      <c r="AN448" s="376"/>
      <c r="AO448" s="293"/>
      <c r="AP448" s="377"/>
      <c r="AQ448" s="377"/>
      <c r="AR448" s="424"/>
      <c r="AS448" s="361"/>
      <c r="AT448" s="361"/>
      <c r="AU448" s="361"/>
      <c r="AV448" s="361"/>
      <c r="AW448" s="361"/>
      <c r="AX448" s="361"/>
      <c r="AY448" s="462"/>
      <c r="AZ448" s="349"/>
      <c r="BC448" s="121"/>
      <c r="BD448" s="121"/>
      <c r="BG448" s="121"/>
      <c r="BH448" s="121"/>
      <c r="BI448" s="294"/>
      <c r="BJ448" s="121"/>
      <c r="BK448" s="121"/>
      <c r="BL448" s="121"/>
      <c r="BM448" s="295"/>
      <c r="BN448" s="295"/>
      <c r="BO448" s="295"/>
      <c r="BP448" s="295"/>
      <c r="BQ448" s="295"/>
      <c r="BR448" s="295"/>
      <c r="BS448" s="295"/>
      <c r="BT448" s="295"/>
      <c r="BU448" s="295"/>
      <c r="BV448" s="295"/>
      <c r="BW448" s="295"/>
      <c r="BX448" s="295"/>
      <c r="BY448" s="295"/>
      <c r="BZ448" s="295"/>
      <c r="CA448" s="295"/>
      <c r="CB448" s="295"/>
      <c r="CC448" s="295"/>
    </row>
    <row r="449" spans="37:82">
      <c r="AK449" s="358" t="s">
        <v>978</v>
      </c>
      <c r="AL449" s="125"/>
      <c r="AM449" s="125">
        <f>AM403</f>
        <v>2015</v>
      </c>
      <c r="AN449" s="125">
        <v>2001</v>
      </c>
      <c r="AO449" s="286">
        <f t="shared" ref="AO449:BL449" si="2238">AN449+1</f>
        <v>2002</v>
      </c>
      <c r="AP449" s="287">
        <f t="shared" si="2238"/>
        <v>2003</v>
      </c>
      <c r="AQ449" s="287">
        <f t="shared" si="2238"/>
        <v>2004</v>
      </c>
      <c r="AR449" s="287">
        <f t="shared" si="2238"/>
        <v>2005</v>
      </c>
      <c r="AS449" s="285">
        <f t="shared" si="2238"/>
        <v>2006</v>
      </c>
      <c r="AT449" s="285">
        <f t="shared" si="2238"/>
        <v>2007</v>
      </c>
      <c r="AU449" s="285">
        <f t="shared" si="2238"/>
        <v>2008</v>
      </c>
      <c r="AV449" s="285">
        <f t="shared" si="2238"/>
        <v>2009</v>
      </c>
      <c r="AW449" s="285">
        <f t="shared" si="2238"/>
        <v>2010</v>
      </c>
      <c r="AX449" s="285">
        <f t="shared" si="2238"/>
        <v>2011</v>
      </c>
      <c r="AY449" s="285">
        <f t="shared" si="2238"/>
        <v>2012</v>
      </c>
      <c r="AZ449" s="285">
        <f t="shared" si="2238"/>
        <v>2013</v>
      </c>
      <c r="BA449" s="285">
        <f t="shared" si="2238"/>
        <v>2014</v>
      </c>
      <c r="BB449" s="285">
        <f t="shared" si="2238"/>
        <v>2015</v>
      </c>
      <c r="BC449" s="288">
        <f t="shared" si="2238"/>
        <v>2016</v>
      </c>
      <c r="BD449" s="288">
        <f t="shared" si="2238"/>
        <v>2017</v>
      </c>
      <c r="BE449" s="288">
        <f t="shared" si="2238"/>
        <v>2018</v>
      </c>
      <c r="BF449" s="288">
        <f t="shared" si="2238"/>
        <v>2019</v>
      </c>
      <c r="BG449" s="288">
        <f t="shared" si="2238"/>
        <v>2020</v>
      </c>
      <c r="BH449" s="288">
        <f t="shared" si="2238"/>
        <v>2021</v>
      </c>
      <c r="BI449" s="289">
        <f t="shared" si="2238"/>
        <v>2022</v>
      </c>
      <c r="BJ449" s="288">
        <f t="shared" si="2238"/>
        <v>2023</v>
      </c>
      <c r="BK449" s="288">
        <f t="shared" si="2238"/>
        <v>2024</v>
      </c>
      <c r="BL449" s="288">
        <f t="shared" si="2238"/>
        <v>2025</v>
      </c>
      <c r="BM449" s="290">
        <f t="shared" ref="BM449" si="2239">BL449+1</f>
        <v>2026</v>
      </c>
      <c r="BN449" s="290">
        <f t="shared" ref="BN449" si="2240">BM449+1</f>
        <v>2027</v>
      </c>
      <c r="BO449" s="290">
        <f t="shared" ref="BO449" si="2241">BN449+1</f>
        <v>2028</v>
      </c>
      <c r="BP449" s="290">
        <f t="shared" ref="BP449" si="2242">BO449+1</f>
        <v>2029</v>
      </c>
      <c r="BQ449" s="290">
        <f t="shared" ref="BQ449" si="2243">BP449+1</f>
        <v>2030</v>
      </c>
      <c r="BR449" s="290">
        <f t="shared" ref="BR449" si="2244">BQ449+1</f>
        <v>2031</v>
      </c>
      <c r="BS449" s="290">
        <f t="shared" ref="BS449" si="2245">BR449+1</f>
        <v>2032</v>
      </c>
      <c r="BT449" s="290">
        <f t="shared" ref="BT449" si="2246">BS449+1</f>
        <v>2033</v>
      </c>
      <c r="BU449" s="290">
        <f t="shared" ref="BU449" si="2247">BT449+1</f>
        <v>2034</v>
      </c>
      <c r="BV449" s="290">
        <f t="shared" ref="BV449" si="2248">BU449+1</f>
        <v>2035</v>
      </c>
      <c r="BW449" s="290">
        <f t="shared" ref="BW449" si="2249">BV449+1</f>
        <v>2036</v>
      </c>
      <c r="BX449" s="290">
        <f t="shared" ref="BX449" si="2250">BW449+1</f>
        <v>2037</v>
      </c>
      <c r="BY449" s="290">
        <f t="shared" ref="BY449" si="2251">BX449+1</f>
        <v>2038</v>
      </c>
      <c r="BZ449" s="290">
        <f t="shared" ref="BZ449" si="2252">BY449+1</f>
        <v>2039</v>
      </c>
      <c r="CA449" s="290">
        <f t="shared" ref="CA449" si="2253">BZ449+1</f>
        <v>2040</v>
      </c>
      <c r="CB449" s="290">
        <f t="shared" ref="CB449" si="2254">CA449+1</f>
        <v>2041</v>
      </c>
      <c r="CC449" s="290">
        <f t="shared" ref="CC449" si="2255">CB449+1</f>
        <v>2042</v>
      </c>
      <c r="CD449" s="291"/>
    </row>
    <row r="450" spans="37:82">
      <c r="AK450" s="171"/>
      <c r="AL450" s="122"/>
      <c r="AM450" s="122"/>
      <c r="AN450" s="122" t="str">
        <f t="shared" ref="AN450:CC450" si="2256">IF($AA$17=4,$Z$16,IF($AA$17=5,$Z$17,$Z$13))</f>
        <v>WAO</v>
      </c>
      <c r="AO450" s="122" t="str">
        <f t="shared" si="2256"/>
        <v>WAO</v>
      </c>
      <c r="AP450" s="122" t="str">
        <f t="shared" si="2256"/>
        <v>WAO</v>
      </c>
      <c r="AQ450" s="293" t="str">
        <f t="shared" si="2256"/>
        <v>WAO</v>
      </c>
      <c r="AR450" s="293" t="str">
        <f t="shared" si="2256"/>
        <v>WAO</v>
      </c>
      <c r="AS450" s="444" t="str">
        <f t="shared" si="2256"/>
        <v>WAO</v>
      </c>
      <c r="AT450" s="444" t="str">
        <f t="shared" si="2256"/>
        <v>WAO</v>
      </c>
      <c r="AU450" s="444" t="str">
        <f t="shared" si="2256"/>
        <v>WAO</v>
      </c>
      <c r="AV450" s="444" t="str">
        <f t="shared" si="2256"/>
        <v>WAO</v>
      </c>
      <c r="AW450" s="444" t="str">
        <f t="shared" si="2256"/>
        <v>WAO</v>
      </c>
      <c r="AX450" s="444" t="str">
        <f t="shared" si="2256"/>
        <v>WAO</v>
      </c>
      <c r="AY450" s="444" t="str">
        <f t="shared" si="2256"/>
        <v>WAO</v>
      </c>
      <c r="AZ450" s="444" t="str">
        <f t="shared" si="2256"/>
        <v>WAO</v>
      </c>
      <c r="BA450" s="444" t="str">
        <f t="shared" si="2256"/>
        <v>WAO</v>
      </c>
      <c r="BB450" s="444" t="str">
        <f t="shared" si="2256"/>
        <v>WAO</v>
      </c>
      <c r="BC450" s="445" t="str">
        <f t="shared" si="2256"/>
        <v>WAO</v>
      </c>
      <c r="BD450" s="445" t="str">
        <f t="shared" si="2256"/>
        <v>WAO</v>
      </c>
      <c r="BE450" s="445" t="str">
        <f t="shared" si="2256"/>
        <v>WAO</v>
      </c>
      <c r="BF450" s="445" t="str">
        <f t="shared" si="2256"/>
        <v>WAO</v>
      </c>
      <c r="BG450" s="445" t="str">
        <f t="shared" si="2256"/>
        <v>WAO</v>
      </c>
      <c r="BH450" s="445" t="str">
        <f t="shared" si="2256"/>
        <v>WAO</v>
      </c>
      <c r="BI450" s="446" t="str">
        <f t="shared" si="2256"/>
        <v>WAO</v>
      </c>
      <c r="BJ450" s="445" t="str">
        <f t="shared" si="2256"/>
        <v>WAO</v>
      </c>
      <c r="BK450" s="445" t="str">
        <f t="shared" si="2256"/>
        <v>WAO</v>
      </c>
      <c r="BL450" s="445" t="str">
        <f t="shared" si="2256"/>
        <v>WAO</v>
      </c>
      <c r="BM450" s="447" t="str">
        <f t="shared" si="2256"/>
        <v>WAO</v>
      </c>
      <c r="BN450" s="447" t="str">
        <f t="shared" si="2256"/>
        <v>WAO</v>
      </c>
      <c r="BO450" s="447" t="str">
        <f t="shared" si="2256"/>
        <v>WAO</v>
      </c>
      <c r="BP450" s="447" t="str">
        <f t="shared" si="2256"/>
        <v>WAO</v>
      </c>
      <c r="BQ450" s="447" t="str">
        <f t="shared" si="2256"/>
        <v>WAO</v>
      </c>
      <c r="BR450" s="447" t="str">
        <f t="shared" si="2256"/>
        <v>WAO</v>
      </c>
      <c r="BS450" s="447" t="str">
        <f t="shared" si="2256"/>
        <v>WAO</v>
      </c>
      <c r="BT450" s="447" t="str">
        <f t="shared" si="2256"/>
        <v>WAO</v>
      </c>
      <c r="BU450" s="447" t="str">
        <f t="shared" si="2256"/>
        <v>WAO</v>
      </c>
      <c r="BV450" s="447" t="str">
        <f t="shared" si="2256"/>
        <v>WAO</v>
      </c>
      <c r="BW450" s="447" t="str">
        <f t="shared" si="2256"/>
        <v>WAO</v>
      </c>
      <c r="BX450" s="447" t="str">
        <f t="shared" si="2256"/>
        <v>WAO</v>
      </c>
      <c r="BY450" s="447" t="str">
        <f t="shared" si="2256"/>
        <v>WAO</v>
      </c>
      <c r="BZ450" s="447" t="str">
        <f t="shared" si="2256"/>
        <v>WAO</v>
      </c>
      <c r="CA450" s="447" t="str">
        <f t="shared" si="2256"/>
        <v>WAO</v>
      </c>
      <c r="CB450" s="447" t="str">
        <f t="shared" si="2256"/>
        <v>WAO</v>
      </c>
      <c r="CC450" s="447" t="str">
        <f t="shared" si="2256"/>
        <v>WAO</v>
      </c>
      <c r="CD450" s="178"/>
    </row>
    <row r="451" spans="37:82">
      <c r="AK451" s="171" t="s">
        <v>715</v>
      </c>
      <c r="AL451" s="122"/>
      <c r="AM451" s="359"/>
      <c r="AN451" s="299">
        <f t="shared" ref="AN451:AT451" si="2257">IF($AA$17=4,AN432,IF($AA$17=5,AN441,AN405))</f>
        <v>2.6651231066002534E-2</v>
      </c>
      <c r="AO451" s="299">
        <f t="shared" si="2257"/>
        <v>3.7659730819599391E-2</v>
      </c>
      <c r="AP451" s="299">
        <f t="shared" si="2257"/>
        <v>4.1433788213758316E-2</v>
      </c>
      <c r="AQ451" s="299">
        <f t="shared" si="2257"/>
        <v>4.1022225148983571E-2</v>
      </c>
      <c r="AR451" s="299">
        <f t="shared" si="2257"/>
        <v>3.2974624821844323E-2</v>
      </c>
      <c r="AS451" s="300">
        <f t="shared" si="2257"/>
        <v>1.741105519772157E-2</v>
      </c>
      <c r="AT451" s="300">
        <f t="shared" si="2257"/>
        <v>1.0559160160651171E-2</v>
      </c>
      <c r="AU451" s="300">
        <f>IF($AA$17=4,AU432,IF($AA$17=5,AU441,AU405))</f>
        <v>1.0162187059377326E-2</v>
      </c>
      <c r="AV451" s="300">
        <f t="shared" ref="AV451:BL451" si="2258">IF($AA$17=4,AV432,IF($AA$17=5,AV441,AV405))</f>
        <v>1.7668932912550117E-2</v>
      </c>
      <c r="AW451" s="300">
        <f t="shared" si="2258"/>
        <v>2.5444356029305171E-2</v>
      </c>
      <c r="AX451" s="300">
        <f t="shared" si="2258"/>
        <v>2.4641313377188334E-2</v>
      </c>
      <c r="AY451" s="300">
        <f t="shared" si="2258"/>
        <v>2.1741447391596669E-2</v>
      </c>
      <c r="AZ451" s="300">
        <f t="shared" si="2258"/>
        <v>2.5437233887533495E-2</v>
      </c>
      <c r="BA451" s="300">
        <f t="shared" si="2258"/>
        <v>1.3861492515345297E-2</v>
      </c>
      <c r="BB451" s="300">
        <f t="shared" si="2258"/>
        <v>1.3694652802078267E-2</v>
      </c>
      <c r="BC451" s="301">
        <f t="shared" si="2258"/>
        <v>1.2383656557784395E-2</v>
      </c>
      <c r="BD451" s="301">
        <f t="shared" si="2258"/>
        <v>1.3646416148230811E-2</v>
      </c>
      <c r="BE451" s="301">
        <f t="shared" si="2258"/>
        <v>1.451037729467175E-2</v>
      </c>
      <c r="BF451" s="301">
        <f t="shared" si="2258"/>
        <v>1.6186984318659059E-2</v>
      </c>
      <c r="BG451" s="301">
        <f t="shared" si="2258"/>
        <v>2.056297127094453E-2</v>
      </c>
      <c r="BH451" s="301">
        <f t="shared" si="2258"/>
        <v>2.2436713595748392E-2</v>
      </c>
      <c r="BI451" s="302">
        <f t="shared" si="2258"/>
        <v>2.1004539684301715E-2</v>
      </c>
      <c r="BJ451" s="301">
        <f t="shared" si="2258"/>
        <v>2.4462787806639907E-2</v>
      </c>
      <c r="BK451" s="301">
        <f t="shared" si="2258"/>
        <v>5.0900385505608714E-2</v>
      </c>
      <c r="BL451" s="301">
        <f t="shared" si="2258"/>
        <v>6.2614622044458779E-2</v>
      </c>
      <c r="BM451" s="303">
        <f t="shared" ref="BM451:CC451" si="2259">IF($AA$17=4,BM432,IF($AA$17=5,BM441,BM405))</f>
        <v>6.2614622044458779E-2</v>
      </c>
      <c r="BN451" s="303">
        <f t="shared" si="2259"/>
        <v>6.2614622044458779E-2</v>
      </c>
      <c r="BO451" s="303">
        <f t="shared" si="2259"/>
        <v>6.2614622044458779E-2</v>
      </c>
      <c r="BP451" s="303">
        <f t="shared" si="2259"/>
        <v>6.2614622044458779E-2</v>
      </c>
      <c r="BQ451" s="303">
        <f t="shared" si="2259"/>
        <v>6.2614622044458779E-2</v>
      </c>
      <c r="BR451" s="303">
        <f t="shared" si="2259"/>
        <v>6.2614622044458779E-2</v>
      </c>
      <c r="BS451" s="303">
        <f t="shared" si="2259"/>
        <v>6.2614622044458779E-2</v>
      </c>
      <c r="BT451" s="303">
        <f t="shared" si="2259"/>
        <v>6.2614622044458779E-2</v>
      </c>
      <c r="BU451" s="303">
        <f t="shared" si="2259"/>
        <v>6.2614622044458779E-2</v>
      </c>
      <c r="BV451" s="303">
        <f t="shared" si="2259"/>
        <v>6.2614622044458779E-2</v>
      </c>
      <c r="BW451" s="303">
        <f t="shared" si="2259"/>
        <v>6.2614622044458779E-2</v>
      </c>
      <c r="BX451" s="303">
        <f t="shared" si="2259"/>
        <v>6.2614622044458779E-2</v>
      </c>
      <c r="BY451" s="303">
        <f t="shared" si="2259"/>
        <v>6.2614622044458779E-2</v>
      </c>
      <c r="BZ451" s="303">
        <f t="shared" si="2259"/>
        <v>6.2614622044458779E-2</v>
      </c>
      <c r="CA451" s="303">
        <f t="shared" si="2259"/>
        <v>6.2614622044458779E-2</v>
      </c>
      <c r="CB451" s="303">
        <f t="shared" si="2259"/>
        <v>6.2614622044458779E-2</v>
      </c>
      <c r="CC451" s="303">
        <f t="shared" si="2259"/>
        <v>6.2614622044458779E-2</v>
      </c>
      <c r="CD451" s="178"/>
    </row>
    <row r="452" spans="37:82">
      <c r="AK452" s="171" t="s">
        <v>716</v>
      </c>
      <c r="AL452" s="122"/>
      <c r="AM452" s="359"/>
      <c r="AN452" s="308">
        <f t="shared" ref="AN452:BL452" si="2260">IF($AA$17=4,AN433,IF($AA$17=5,AN442,AN406))</f>
        <v>5.4500009839908214E-2</v>
      </c>
      <c r="AO452" s="308">
        <f t="shared" si="2260"/>
        <v>4.7799991598603153E-2</v>
      </c>
      <c r="AP452" s="308">
        <f t="shared" si="2260"/>
        <v>4.6599997461220122E-2</v>
      </c>
      <c r="AQ452" s="308">
        <f t="shared" si="2260"/>
        <v>4.5000007490993976E-2</v>
      </c>
      <c r="AR452" s="308">
        <f t="shared" si="2260"/>
        <v>3.9300011835601056E-2</v>
      </c>
      <c r="AS452" s="309">
        <f t="shared" si="2260"/>
        <v>3.6156695917221038E-2</v>
      </c>
      <c r="AT452" s="309">
        <f t="shared" si="2260"/>
        <v>3.8235620751875921E-2</v>
      </c>
      <c r="AU452" s="309">
        <f t="shared" si="2260"/>
        <v>4.410003903757409E-2</v>
      </c>
      <c r="AV452" s="309">
        <f t="shared" si="2260"/>
        <v>4.2200028760331243E-2</v>
      </c>
      <c r="AW452" s="309">
        <f t="shared" si="2260"/>
        <v>3.8900033450578686E-2</v>
      </c>
      <c r="AX452" s="309">
        <f t="shared" si="2260"/>
        <v>3.1000007537453245E-2</v>
      </c>
      <c r="AY452" s="309">
        <f t="shared" si="2260"/>
        <v>2.7100009653499013E-2</v>
      </c>
      <c r="AZ452" s="309">
        <f t="shared" si="2260"/>
        <v>2.2300050192195053E-2</v>
      </c>
      <c r="BA452" s="309">
        <f t="shared" si="2260"/>
        <v>2.5299957325744638E-2</v>
      </c>
      <c r="BB452" s="309">
        <f t="shared" si="2260"/>
        <v>1.5399960174683036E-2</v>
      </c>
      <c r="BC452" s="310">
        <f t="shared" si="2260"/>
        <v>1.1100034333807018E-2</v>
      </c>
      <c r="BD452" s="310">
        <f t="shared" si="2260"/>
        <v>7.1000003200292205E-3</v>
      </c>
      <c r="BE452" s="310">
        <f t="shared" si="2260"/>
        <v>9.1000155016305317E-3</v>
      </c>
      <c r="BF452" s="310">
        <f t="shared" si="2260"/>
        <v>8.6000335029261521E-3</v>
      </c>
      <c r="BG452" s="310">
        <f t="shared" si="2260"/>
        <v>1.0400554570129117E-3</v>
      </c>
      <c r="BH452" s="310">
        <f t="shared" si="2260"/>
        <v>-2.1600186074329786E-3</v>
      </c>
      <c r="BI452" s="311">
        <f t="shared" si="2260"/>
        <v>8.7995469739587939E-4</v>
      </c>
      <c r="BJ452" s="310">
        <f t="shared" si="2260"/>
        <v>2.3329968858514682E-2</v>
      </c>
      <c r="BK452" s="310">
        <f t="shared" si="2260"/>
        <v>3.0590005328907655E-2</v>
      </c>
      <c r="BL452" s="310">
        <f t="shared" si="2260"/>
        <v>2.6869942060977925E-2</v>
      </c>
      <c r="BM452" s="312">
        <f t="shared" ref="BM452:CC452" si="2261">IF($AA$17=4,BM433,IF($AA$17=5,BM442,BM406))</f>
        <v>2.6869942060977925E-2</v>
      </c>
      <c r="BN452" s="312">
        <f t="shared" si="2261"/>
        <v>2.6869942060977925E-2</v>
      </c>
      <c r="BO452" s="312">
        <f t="shared" si="2261"/>
        <v>2.6869942060977925E-2</v>
      </c>
      <c r="BP452" s="312">
        <f t="shared" si="2261"/>
        <v>2.6869942060977925E-2</v>
      </c>
      <c r="BQ452" s="312">
        <f t="shared" si="2261"/>
        <v>2.6869942060977925E-2</v>
      </c>
      <c r="BR452" s="312">
        <f t="shared" si="2261"/>
        <v>2.6869942060977925E-2</v>
      </c>
      <c r="BS452" s="312">
        <f t="shared" si="2261"/>
        <v>2.6869942060977925E-2</v>
      </c>
      <c r="BT452" s="312">
        <f t="shared" si="2261"/>
        <v>2.6869942060977925E-2</v>
      </c>
      <c r="BU452" s="312">
        <f t="shared" si="2261"/>
        <v>2.6869942060977925E-2</v>
      </c>
      <c r="BV452" s="312">
        <f t="shared" si="2261"/>
        <v>2.6869942060977925E-2</v>
      </c>
      <c r="BW452" s="312">
        <f t="shared" si="2261"/>
        <v>2.6869942060977925E-2</v>
      </c>
      <c r="BX452" s="312">
        <f t="shared" si="2261"/>
        <v>2.6869942060977925E-2</v>
      </c>
      <c r="BY452" s="312">
        <f t="shared" si="2261"/>
        <v>2.6869942060977925E-2</v>
      </c>
      <c r="BZ452" s="312">
        <f t="shared" si="2261"/>
        <v>2.6869942060977925E-2</v>
      </c>
      <c r="CA452" s="312">
        <f t="shared" si="2261"/>
        <v>2.6869942060977925E-2</v>
      </c>
      <c r="CB452" s="312">
        <f t="shared" si="2261"/>
        <v>2.6869942060977925E-2</v>
      </c>
      <c r="CC452" s="312">
        <f t="shared" si="2261"/>
        <v>2.6869942060977925E-2</v>
      </c>
      <c r="CD452" s="178"/>
    </row>
    <row r="453" spans="37:82">
      <c r="AK453" s="171" t="s">
        <v>717</v>
      </c>
      <c r="AL453" s="122"/>
      <c r="AM453" s="360"/>
      <c r="AN453" s="308">
        <f t="shared" ref="AN453:BL453" si="2262">IF($AA$17=4,AN434,IF($AA$17=5,AN443,AN407))</f>
        <v>0.214</v>
      </c>
      <c r="AO453" s="308">
        <f t="shared" si="2262"/>
        <v>0.214</v>
      </c>
      <c r="AP453" s="308">
        <f t="shared" si="2262"/>
        <v>0.214</v>
      </c>
      <c r="AQ453" s="308">
        <f t="shared" si="2262"/>
        <v>0.214</v>
      </c>
      <c r="AR453" s="308">
        <f t="shared" si="2262"/>
        <v>0.214</v>
      </c>
      <c r="AS453" s="309">
        <f t="shared" si="2262"/>
        <v>0.214</v>
      </c>
      <c r="AT453" s="309">
        <f t="shared" si="2262"/>
        <v>0.20100000000000001</v>
      </c>
      <c r="AU453" s="309">
        <f t="shared" si="2262"/>
        <v>0.20100000000000001</v>
      </c>
      <c r="AV453" s="309">
        <f t="shared" si="2262"/>
        <v>0.20100000000000001</v>
      </c>
      <c r="AW453" s="309">
        <f t="shared" si="2262"/>
        <v>0.20100000000000001</v>
      </c>
      <c r="AX453" s="309">
        <f t="shared" si="2262"/>
        <v>0.20100000000000001</v>
      </c>
      <c r="AY453" s="309">
        <f t="shared" si="2262"/>
        <v>0.20100000000000001</v>
      </c>
      <c r="AZ453" s="309">
        <f t="shared" si="2262"/>
        <v>0.20100000000000001</v>
      </c>
      <c r="BA453" s="309">
        <f t="shared" si="2262"/>
        <v>0.20100000000000001</v>
      </c>
      <c r="BB453" s="309">
        <f t="shared" si="2262"/>
        <v>0.20100000000000001</v>
      </c>
      <c r="BC453" s="310">
        <f t="shared" si="2262"/>
        <v>0.20100000000000001</v>
      </c>
      <c r="BD453" s="310">
        <f t="shared" si="2262"/>
        <v>0.20100000000000001</v>
      </c>
      <c r="BE453" s="310">
        <f t="shared" si="2262"/>
        <v>0.20100000000000001</v>
      </c>
      <c r="BF453" s="310">
        <f t="shared" si="2262"/>
        <v>0.20100000000000001</v>
      </c>
      <c r="BG453" s="310">
        <f t="shared" si="2262"/>
        <v>0.20100000000000001</v>
      </c>
      <c r="BH453" s="310">
        <f t="shared" si="2262"/>
        <v>0.20100000000000001</v>
      </c>
      <c r="BI453" s="311">
        <f t="shared" si="2262"/>
        <v>0.20100000000000001</v>
      </c>
      <c r="BJ453" s="310">
        <f t="shared" si="2262"/>
        <v>0.20100000000000001</v>
      </c>
      <c r="BK453" s="310">
        <f t="shared" si="2262"/>
        <v>0.20100000000000001</v>
      </c>
      <c r="BL453" s="310">
        <f t="shared" si="2262"/>
        <v>0.20100000000000001</v>
      </c>
      <c r="BM453" s="312">
        <f t="shared" ref="BM453:CC453" si="2263">IF($AA$17=4,BM434,IF($AA$17=5,BM443,BM407))</f>
        <v>0.20100000000000001</v>
      </c>
      <c r="BN453" s="312">
        <f t="shared" si="2263"/>
        <v>0.20100000000000001</v>
      </c>
      <c r="BO453" s="312">
        <f t="shared" si="2263"/>
        <v>0.20100000000000001</v>
      </c>
      <c r="BP453" s="312">
        <f t="shared" si="2263"/>
        <v>0.20100000000000001</v>
      </c>
      <c r="BQ453" s="312">
        <f t="shared" si="2263"/>
        <v>0.20100000000000001</v>
      </c>
      <c r="BR453" s="312">
        <f t="shared" si="2263"/>
        <v>0.20100000000000001</v>
      </c>
      <c r="BS453" s="312">
        <f t="shared" si="2263"/>
        <v>0.20100000000000001</v>
      </c>
      <c r="BT453" s="312">
        <f t="shared" si="2263"/>
        <v>0.20100000000000001</v>
      </c>
      <c r="BU453" s="312">
        <f t="shared" si="2263"/>
        <v>0.20100000000000001</v>
      </c>
      <c r="BV453" s="312">
        <f t="shared" si="2263"/>
        <v>0.20100000000000001</v>
      </c>
      <c r="BW453" s="312">
        <f t="shared" si="2263"/>
        <v>0.20100000000000001</v>
      </c>
      <c r="BX453" s="312">
        <f t="shared" si="2263"/>
        <v>0.20100000000000001</v>
      </c>
      <c r="BY453" s="312">
        <f t="shared" si="2263"/>
        <v>0.20100000000000001</v>
      </c>
      <c r="BZ453" s="312">
        <f t="shared" si="2263"/>
        <v>0.20100000000000001</v>
      </c>
      <c r="CA453" s="312">
        <f t="shared" si="2263"/>
        <v>0.20100000000000001</v>
      </c>
      <c r="CB453" s="312">
        <f t="shared" si="2263"/>
        <v>0.20100000000000001</v>
      </c>
      <c r="CC453" s="312">
        <f t="shared" si="2263"/>
        <v>0.20100000000000001</v>
      </c>
      <c r="CD453" s="178"/>
    </row>
    <row r="454" spans="37:82" ht="15.6">
      <c r="AK454" s="171" t="s">
        <v>718</v>
      </c>
      <c r="AL454" s="122"/>
      <c r="AM454" s="360"/>
      <c r="AN454" s="308">
        <f t="shared" ref="AN454:BL454" si="2264">IF($AA$17=4,AN435,IF($AA$17=5,AN444,AN408))</f>
        <v>1.4E-2</v>
      </c>
      <c r="AO454" s="308">
        <f t="shared" si="2264"/>
        <v>1.4E-2</v>
      </c>
      <c r="AP454" s="308">
        <f t="shared" si="2264"/>
        <v>1.4E-2</v>
      </c>
      <c r="AQ454" s="308">
        <f t="shared" si="2264"/>
        <v>1.4E-2</v>
      </c>
      <c r="AR454" s="308">
        <f t="shared" si="2264"/>
        <v>1.4E-2</v>
      </c>
      <c r="AS454" s="309">
        <f t="shared" si="2264"/>
        <v>1.4E-2</v>
      </c>
      <c r="AT454" s="309">
        <f t="shared" si="2264"/>
        <v>1.4E-2</v>
      </c>
      <c r="AU454" s="309">
        <f t="shared" si="2264"/>
        <v>1.4E-2</v>
      </c>
      <c r="AV454" s="309">
        <f t="shared" si="2264"/>
        <v>1.4E-2</v>
      </c>
      <c r="AW454" s="309">
        <f t="shared" si="2264"/>
        <v>1.4E-2</v>
      </c>
      <c r="AX454" s="309">
        <f t="shared" si="2264"/>
        <v>1.4E-2</v>
      </c>
      <c r="AY454" s="309">
        <f t="shared" si="2264"/>
        <v>1.4E-2</v>
      </c>
      <c r="AZ454" s="309">
        <f t="shared" si="2264"/>
        <v>1.4E-2</v>
      </c>
      <c r="BA454" s="309">
        <f t="shared" si="2264"/>
        <v>1.4E-2</v>
      </c>
      <c r="BB454" s="309">
        <f t="shared" si="2264"/>
        <v>1.4E-2</v>
      </c>
      <c r="BC454" s="310">
        <f t="shared" si="2264"/>
        <v>1.4E-2</v>
      </c>
      <c r="BD454" s="310">
        <f t="shared" si="2264"/>
        <v>1.4E-2</v>
      </c>
      <c r="BE454" s="310">
        <f t="shared" si="2264"/>
        <v>1.4E-2</v>
      </c>
      <c r="BF454" s="310">
        <f t="shared" si="2264"/>
        <v>1.4E-2</v>
      </c>
      <c r="BG454" s="310">
        <f t="shared" si="2264"/>
        <v>1.4E-2</v>
      </c>
      <c r="BH454" s="310">
        <f t="shared" si="2264"/>
        <v>1.4E-2</v>
      </c>
      <c r="BI454" s="311">
        <f t="shared" si="2264"/>
        <v>1.4E-2</v>
      </c>
      <c r="BJ454" s="310">
        <f t="shared" si="2264"/>
        <v>1.4E-2</v>
      </c>
      <c r="BK454" s="310">
        <f t="shared" si="2264"/>
        <v>1.4E-2</v>
      </c>
      <c r="BL454" s="310">
        <f t="shared" si="2264"/>
        <v>1.4E-2</v>
      </c>
      <c r="BM454" s="312">
        <f t="shared" ref="BM454:CC454" si="2265">IF($AA$17=4,BM435,IF($AA$17=5,BM444,BM408))</f>
        <v>1.4E-2</v>
      </c>
      <c r="BN454" s="312">
        <f t="shared" si="2265"/>
        <v>1.4E-2</v>
      </c>
      <c r="BO454" s="312">
        <f t="shared" si="2265"/>
        <v>1.4E-2</v>
      </c>
      <c r="BP454" s="312">
        <f t="shared" si="2265"/>
        <v>1.4E-2</v>
      </c>
      <c r="BQ454" s="312">
        <f t="shared" si="2265"/>
        <v>1.4E-2</v>
      </c>
      <c r="BR454" s="312">
        <f t="shared" si="2265"/>
        <v>1.4E-2</v>
      </c>
      <c r="BS454" s="312">
        <f t="shared" si="2265"/>
        <v>1.4E-2</v>
      </c>
      <c r="BT454" s="312">
        <f t="shared" si="2265"/>
        <v>1.4E-2</v>
      </c>
      <c r="BU454" s="312">
        <f t="shared" si="2265"/>
        <v>1.4E-2</v>
      </c>
      <c r="BV454" s="312">
        <f t="shared" si="2265"/>
        <v>1.4E-2</v>
      </c>
      <c r="BW454" s="312">
        <f t="shared" si="2265"/>
        <v>1.4E-2</v>
      </c>
      <c r="BX454" s="312">
        <f t="shared" si="2265"/>
        <v>1.4E-2</v>
      </c>
      <c r="BY454" s="312">
        <f t="shared" si="2265"/>
        <v>1.4E-2</v>
      </c>
      <c r="BZ454" s="312">
        <f t="shared" si="2265"/>
        <v>1.4E-2</v>
      </c>
      <c r="CA454" s="312">
        <f t="shared" si="2265"/>
        <v>1.4E-2</v>
      </c>
      <c r="CB454" s="312">
        <f t="shared" si="2265"/>
        <v>1.4E-2</v>
      </c>
      <c r="CC454" s="312">
        <f t="shared" si="2265"/>
        <v>1.4E-2</v>
      </c>
      <c r="CD454" s="178"/>
    </row>
    <row r="455" spans="37:82">
      <c r="AK455" s="171" t="s">
        <v>719</v>
      </c>
      <c r="AL455" s="122"/>
      <c r="AM455" s="361"/>
      <c r="AN455" s="308">
        <f t="shared" ref="AN455:BL455" si="2266">IF($AA$17=4,AN436,IF($AA$17=5,AN445,AN409))</f>
        <v>0.21</v>
      </c>
      <c r="AO455" s="308">
        <f t="shared" si="2266"/>
        <v>0.21</v>
      </c>
      <c r="AP455" s="308">
        <f t="shared" si="2266"/>
        <v>0.21</v>
      </c>
      <c r="AQ455" s="308">
        <f t="shared" si="2266"/>
        <v>0.21</v>
      </c>
      <c r="AR455" s="308">
        <f t="shared" si="2266"/>
        <v>0.21</v>
      </c>
      <c r="AS455" s="309">
        <f t="shared" si="2266"/>
        <v>0.21</v>
      </c>
      <c r="AT455" s="309">
        <f t="shared" si="2266"/>
        <v>0.17</v>
      </c>
      <c r="AU455" s="309">
        <f t="shared" si="2266"/>
        <v>0.22</v>
      </c>
      <c r="AV455" s="309">
        <f t="shared" si="2266"/>
        <v>0.22</v>
      </c>
      <c r="AW455" s="309">
        <f t="shared" si="2266"/>
        <v>0.22</v>
      </c>
      <c r="AX455" s="309">
        <f t="shared" si="2266"/>
        <v>0.22</v>
      </c>
      <c r="AY455" s="309">
        <f t="shared" si="2266"/>
        <v>0.22</v>
      </c>
      <c r="AZ455" s="309">
        <f t="shared" si="2266"/>
        <v>0.22</v>
      </c>
      <c r="BA455" s="309">
        <f t="shared" si="2266"/>
        <v>0.22</v>
      </c>
      <c r="BB455" s="309">
        <f t="shared" si="2266"/>
        <v>0.28999999999999998</v>
      </c>
      <c r="BC455" s="310">
        <f t="shared" si="2266"/>
        <v>0.28999999999999998</v>
      </c>
      <c r="BD455" s="310">
        <f t="shared" si="2266"/>
        <v>0.28999999999999998</v>
      </c>
      <c r="BE455" s="310">
        <f t="shared" si="2266"/>
        <v>0.28999999999999998</v>
      </c>
      <c r="BF455" s="310">
        <f t="shared" si="2266"/>
        <v>0.28999999999999998</v>
      </c>
      <c r="BG455" s="310">
        <f t="shared" si="2266"/>
        <v>0.28999999999999998</v>
      </c>
      <c r="BH455" s="310">
        <f t="shared" si="2266"/>
        <v>0.28999999999999998</v>
      </c>
      <c r="BI455" s="311">
        <f t="shared" si="2266"/>
        <v>0.28999999999999998</v>
      </c>
      <c r="BJ455" s="310">
        <f t="shared" si="2266"/>
        <v>0.28999999999999998</v>
      </c>
      <c r="BK455" s="310">
        <f t="shared" si="2266"/>
        <v>0.28999999999999998</v>
      </c>
      <c r="BL455" s="310">
        <f t="shared" si="2266"/>
        <v>0.28999999999999998</v>
      </c>
      <c r="BM455" s="312">
        <f t="shared" ref="BM455:CC455" si="2267">IF($AA$17=4,BM436,IF($AA$17=5,BM445,BM409))</f>
        <v>0.28999999999999998</v>
      </c>
      <c r="BN455" s="312">
        <f t="shared" si="2267"/>
        <v>0.28999999999999998</v>
      </c>
      <c r="BO455" s="312">
        <f t="shared" si="2267"/>
        <v>0.28999999999999998</v>
      </c>
      <c r="BP455" s="312">
        <f t="shared" si="2267"/>
        <v>0.28999999999999998</v>
      </c>
      <c r="BQ455" s="312">
        <f t="shared" si="2267"/>
        <v>0.28999999999999998</v>
      </c>
      <c r="BR455" s="312">
        <f t="shared" si="2267"/>
        <v>0.28999999999999998</v>
      </c>
      <c r="BS455" s="312">
        <f t="shared" si="2267"/>
        <v>0.28999999999999998</v>
      </c>
      <c r="BT455" s="312">
        <f t="shared" si="2267"/>
        <v>0.28999999999999998</v>
      </c>
      <c r="BU455" s="312">
        <f t="shared" si="2267"/>
        <v>0.28999999999999998</v>
      </c>
      <c r="BV455" s="312">
        <f t="shared" si="2267"/>
        <v>0.28999999999999998</v>
      </c>
      <c r="BW455" s="312">
        <f t="shared" si="2267"/>
        <v>0.28999999999999998</v>
      </c>
      <c r="BX455" s="312">
        <f t="shared" si="2267"/>
        <v>0.28999999999999998</v>
      </c>
      <c r="BY455" s="312">
        <f t="shared" si="2267"/>
        <v>0.28999999999999998</v>
      </c>
      <c r="BZ455" s="312">
        <f t="shared" si="2267"/>
        <v>0.28999999999999998</v>
      </c>
      <c r="CA455" s="312">
        <f t="shared" si="2267"/>
        <v>0.28999999999999998</v>
      </c>
      <c r="CB455" s="312">
        <f t="shared" si="2267"/>
        <v>0.28999999999999998</v>
      </c>
      <c r="CC455" s="312">
        <f t="shared" si="2267"/>
        <v>0.28999999999999998</v>
      </c>
      <c r="CD455" s="178"/>
    </row>
    <row r="456" spans="37:82">
      <c r="AK456" s="171" t="s">
        <v>720</v>
      </c>
      <c r="AL456" s="122"/>
      <c r="AM456" s="361"/>
      <c r="AN456" s="318">
        <f t="shared" ref="AN456:BL456" si="2268">IF($AA$17=4,AN437,IF($AA$17=5,AN446,AN410))</f>
        <v>0.02</v>
      </c>
      <c r="AO456" s="318">
        <f t="shared" si="2268"/>
        <v>0.02</v>
      </c>
      <c r="AP456" s="318">
        <f t="shared" si="2268"/>
        <v>0.02</v>
      </c>
      <c r="AQ456" s="318">
        <f t="shared" si="2268"/>
        <v>0.02</v>
      </c>
      <c r="AR456" s="318">
        <f t="shared" si="2268"/>
        <v>0.02</v>
      </c>
      <c r="AS456" s="319">
        <f t="shared" si="2268"/>
        <v>0.02</v>
      </c>
      <c r="AT456" s="319">
        <f t="shared" si="2268"/>
        <v>0.02</v>
      </c>
      <c r="AU456" s="319">
        <f t="shared" si="2268"/>
        <v>0.02</v>
      </c>
      <c r="AV456" s="319">
        <f t="shared" si="2268"/>
        <v>0.02</v>
      </c>
      <c r="AW456" s="319">
        <f t="shared" si="2268"/>
        <v>0.02</v>
      </c>
      <c r="AX456" s="319">
        <f t="shared" si="2268"/>
        <v>0.02</v>
      </c>
      <c r="AY456" s="319">
        <f t="shared" si="2268"/>
        <v>0.02</v>
      </c>
      <c r="AZ456" s="319">
        <f t="shared" si="2268"/>
        <v>0.02</v>
      </c>
      <c r="BA456" s="319">
        <f t="shared" si="2268"/>
        <v>0.02</v>
      </c>
      <c r="BB456" s="319">
        <f t="shared" si="2268"/>
        <v>0.02</v>
      </c>
      <c r="BC456" s="320">
        <f t="shared" si="2268"/>
        <v>0.02</v>
      </c>
      <c r="BD456" s="320">
        <f t="shared" si="2268"/>
        <v>0.02</v>
      </c>
      <c r="BE456" s="320">
        <f t="shared" si="2268"/>
        <v>0.02</v>
      </c>
      <c r="BF456" s="320">
        <f t="shared" si="2268"/>
        <v>0.02</v>
      </c>
      <c r="BG456" s="320">
        <f t="shared" si="2268"/>
        <v>0.02</v>
      </c>
      <c r="BH456" s="320">
        <f t="shared" si="2268"/>
        <v>0.02</v>
      </c>
      <c r="BI456" s="321">
        <f t="shared" si="2268"/>
        <v>0.02</v>
      </c>
      <c r="BJ456" s="320">
        <f t="shared" si="2268"/>
        <v>0.02</v>
      </c>
      <c r="BK456" s="320">
        <f t="shared" si="2268"/>
        <v>0.02</v>
      </c>
      <c r="BL456" s="320">
        <f t="shared" si="2268"/>
        <v>0.02</v>
      </c>
      <c r="BM456" s="322">
        <f t="shared" ref="BM456:CC456" si="2269">IF($AA$17=4,BM437,IF($AA$17=5,BM446,BM410))</f>
        <v>0.02</v>
      </c>
      <c r="BN456" s="322">
        <f t="shared" si="2269"/>
        <v>0.02</v>
      </c>
      <c r="BO456" s="322">
        <f t="shared" si="2269"/>
        <v>0.02</v>
      </c>
      <c r="BP456" s="322">
        <f t="shared" si="2269"/>
        <v>0.02</v>
      </c>
      <c r="BQ456" s="322">
        <f t="shared" si="2269"/>
        <v>0.02</v>
      </c>
      <c r="BR456" s="322">
        <f t="shared" si="2269"/>
        <v>0.02</v>
      </c>
      <c r="BS456" s="322">
        <f t="shared" si="2269"/>
        <v>0.02</v>
      </c>
      <c r="BT456" s="322">
        <f t="shared" si="2269"/>
        <v>0.02</v>
      </c>
      <c r="BU456" s="322">
        <f t="shared" si="2269"/>
        <v>0.02</v>
      </c>
      <c r="BV456" s="322">
        <f t="shared" si="2269"/>
        <v>0.02</v>
      </c>
      <c r="BW456" s="322">
        <f t="shared" si="2269"/>
        <v>0.02</v>
      </c>
      <c r="BX456" s="322">
        <f t="shared" si="2269"/>
        <v>0.02</v>
      </c>
      <c r="BY456" s="322">
        <f t="shared" si="2269"/>
        <v>0.02</v>
      </c>
      <c r="BZ456" s="322">
        <f t="shared" si="2269"/>
        <v>0.02</v>
      </c>
      <c r="CA456" s="322">
        <f t="shared" si="2269"/>
        <v>0.02</v>
      </c>
      <c r="CB456" s="322">
        <f t="shared" si="2269"/>
        <v>0.02</v>
      </c>
      <c r="CC456" s="322">
        <f t="shared" si="2269"/>
        <v>0.02</v>
      </c>
      <c r="CD456" s="178"/>
    </row>
    <row r="457" spans="37:82">
      <c r="AK457" s="363"/>
      <c r="AL457" s="40"/>
      <c r="AM457" s="122"/>
      <c r="AN457" s="122"/>
      <c r="AO457" s="293"/>
      <c r="AP457" s="148"/>
      <c r="AQ457" s="148"/>
      <c r="AR457" s="148"/>
      <c r="BC457" s="121"/>
      <c r="BD457" s="121"/>
      <c r="BG457" s="121"/>
      <c r="BH457" s="121"/>
      <c r="BI457" s="294"/>
      <c r="BJ457" s="121"/>
      <c r="BK457" s="121"/>
      <c r="BL457" s="121"/>
      <c r="BM457" s="295"/>
      <c r="BN457" s="295"/>
      <c r="BO457" s="295"/>
      <c r="BP457" s="295"/>
      <c r="BQ457" s="295"/>
      <c r="BR457" s="295"/>
      <c r="BS457" s="295"/>
      <c r="BT457" s="295"/>
      <c r="BU457" s="295"/>
      <c r="BV457" s="295"/>
      <c r="BW457" s="295"/>
      <c r="BX457" s="295"/>
      <c r="BY457" s="295"/>
      <c r="BZ457" s="295"/>
      <c r="CA457" s="295"/>
      <c r="CB457" s="295"/>
      <c r="CC457" s="295"/>
      <c r="CD457" s="364"/>
    </row>
    <row r="458" spans="37:82">
      <c r="AK458" s="363"/>
      <c r="AL458" s="40"/>
      <c r="AM458" s="122"/>
      <c r="AN458" s="328">
        <v>2001</v>
      </c>
      <c r="AO458" s="329">
        <f t="shared" ref="AO458:BL458" si="2270">AN458+1</f>
        <v>2002</v>
      </c>
      <c r="AP458" s="148">
        <f t="shared" si="2270"/>
        <v>2003</v>
      </c>
      <c r="AQ458" s="148">
        <f t="shared" si="2270"/>
        <v>2004</v>
      </c>
      <c r="AR458" s="148">
        <f t="shared" si="2270"/>
        <v>2005</v>
      </c>
      <c r="AS458" s="3">
        <f t="shared" si="2270"/>
        <v>2006</v>
      </c>
      <c r="AT458" s="3">
        <f t="shared" si="2270"/>
        <v>2007</v>
      </c>
      <c r="AU458" s="3">
        <f t="shared" si="2270"/>
        <v>2008</v>
      </c>
      <c r="AV458" s="3">
        <f t="shared" si="2270"/>
        <v>2009</v>
      </c>
      <c r="AW458" s="3">
        <f t="shared" si="2270"/>
        <v>2010</v>
      </c>
      <c r="AX458" s="3">
        <f t="shared" si="2270"/>
        <v>2011</v>
      </c>
      <c r="AY458" s="3">
        <f t="shared" si="2270"/>
        <v>2012</v>
      </c>
      <c r="AZ458" s="3">
        <f t="shared" si="2270"/>
        <v>2013</v>
      </c>
      <c r="BA458" s="3">
        <f t="shared" si="2270"/>
        <v>2014</v>
      </c>
      <c r="BB458" s="3">
        <f t="shared" si="2270"/>
        <v>2015</v>
      </c>
      <c r="BC458" s="121">
        <f t="shared" si="2270"/>
        <v>2016</v>
      </c>
      <c r="BD458" s="121">
        <f t="shared" si="2270"/>
        <v>2017</v>
      </c>
      <c r="BE458" s="121">
        <f t="shared" si="2270"/>
        <v>2018</v>
      </c>
      <c r="BF458" s="121">
        <f t="shared" si="2270"/>
        <v>2019</v>
      </c>
      <c r="BG458" s="121">
        <f t="shared" si="2270"/>
        <v>2020</v>
      </c>
      <c r="BH458" s="121">
        <f t="shared" si="2270"/>
        <v>2021</v>
      </c>
      <c r="BI458" s="294">
        <f t="shared" si="2270"/>
        <v>2022</v>
      </c>
      <c r="BJ458" s="121">
        <f t="shared" si="2270"/>
        <v>2023</v>
      </c>
      <c r="BK458" s="121">
        <f t="shared" si="2270"/>
        <v>2024</v>
      </c>
      <c r="BL458" s="121">
        <f t="shared" si="2270"/>
        <v>2025</v>
      </c>
      <c r="BM458" s="295">
        <f t="shared" ref="BM458" si="2271">BL458+1</f>
        <v>2026</v>
      </c>
      <c r="BN458" s="295">
        <f t="shared" ref="BN458" si="2272">BM458+1</f>
        <v>2027</v>
      </c>
      <c r="BO458" s="295">
        <f t="shared" ref="BO458" si="2273">BN458+1</f>
        <v>2028</v>
      </c>
      <c r="BP458" s="295">
        <f t="shared" ref="BP458" si="2274">BO458+1</f>
        <v>2029</v>
      </c>
      <c r="BQ458" s="295">
        <f t="shared" ref="BQ458" si="2275">BP458+1</f>
        <v>2030</v>
      </c>
      <c r="BR458" s="295">
        <f t="shared" ref="BR458" si="2276">BQ458+1</f>
        <v>2031</v>
      </c>
      <c r="BS458" s="295">
        <f t="shared" ref="BS458" si="2277">BR458+1</f>
        <v>2032</v>
      </c>
      <c r="BT458" s="295">
        <f t="shared" ref="BT458" si="2278">BS458+1</f>
        <v>2033</v>
      </c>
      <c r="BU458" s="295">
        <f t="shared" ref="BU458" si="2279">BT458+1</f>
        <v>2034</v>
      </c>
      <c r="BV458" s="295">
        <f t="shared" ref="BV458" si="2280">BU458+1</f>
        <v>2035</v>
      </c>
      <c r="BW458" s="295">
        <f t="shared" ref="BW458" si="2281">BV458+1</f>
        <v>2036</v>
      </c>
      <c r="BX458" s="295">
        <f t="shared" ref="BX458" si="2282">BW458+1</f>
        <v>2037</v>
      </c>
      <c r="BY458" s="295">
        <f t="shared" ref="BY458" si="2283">BX458+1</f>
        <v>2038</v>
      </c>
      <c r="BZ458" s="295">
        <f t="shared" ref="BZ458" si="2284">BY458+1</f>
        <v>2039</v>
      </c>
      <c r="CA458" s="295">
        <f t="shared" ref="CA458" si="2285">BZ458+1</f>
        <v>2040</v>
      </c>
      <c r="CB458" s="295">
        <f t="shared" ref="CB458" si="2286">CA458+1</f>
        <v>2041</v>
      </c>
      <c r="CC458" s="295">
        <f t="shared" ref="CC458" si="2287">CB458+1</f>
        <v>2042</v>
      </c>
      <c r="CD458" s="364"/>
    </row>
    <row r="459" spans="37:82">
      <c r="AK459" s="171"/>
      <c r="AL459" s="122"/>
      <c r="AM459" s="122"/>
      <c r="AN459" s="122" t="s">
        <v>721</v>
      </c>
      <c r="AO459" s="293" t="s">
        <v>721</v>
      </c>
      <c r="AP459" s="148" t="s">
        <v>721</v>
      </c>
      <c r="AQ459" s="148" t="s">
        <v>721</v>
      </c>
      <c r="AR459" s="148" t="s">
        <v>721</v>
      </c>
      <c r="AS459" s="3" t="s">
        <v>721</v>
      </c>
      <c r="AT459" s="3" t="s">
        <v>721</v>
      </c>
      <c r="AU459" s="3" t="s">
        <v>721</v>
      </c>
      <c r="AV459" s="3" t="s">
        <v>721</v>
      </c>
      <c r="AW459" s="3" t="s">
        <v>721</v>
      </c>
      <c r="AX459" s="3" t="s">
        <v>721</v>
      </c>
      <c r="AY459" s="3" t="s">
        <v>721</v>
      </c>
      <c r="AZ459" s="3" t="s">
        <v>721</v>
      </c>
      <c r="BA459" s="3" t="s">
        <v>721</v>
      </c>
      <c r="BB459" s="3" t="s">
        <v>721</v>
      </c>
      <c r="BC459" s="121" t="s">
        <v>721</v>
      </c>
      <c r="BD459" s="121" t="s">
        <v>721</v>
      </c>
      <c r="BE459" s="121" t="s">
        <v>721</v>
      </c>
      <c r="BF459" s="121" t="s">
        <v>721</v>
      </c>
      <c r="BG459" s="121" t="s">
        <v>721</v>
      </c>
      <c r="BH459" s="121" t="s">
        <v>721</v>
      </c>
      <c r="BI459" s="294" t="s">
        <v>721</v>
      </c>
      <c r="BJ459" s="121" t="s">
        <v>721</v>
      </c>
      <c r="BK459" s="121" t="s">
        <v>721</v>
      </c>
      <c r="BL459" s="121" t="s">
        <v>721</v>
      </c>
      <c r="BM459" s="295" t="s">
        <v>721</v>
      </c>
      <c r="BN459" s="295" t="s">
        <v>721</v>
      </c>
      <c r="BO459" s="295" t="s">
        <v>721</v>
      </c>
      <c r="BP459" s="295" t="s">
        <v>721</v>
      </c>
      <c r="BQ459" s="295" t="s">
        <v>721</v>
      </c>
      <c r="BR459" s="295" t="s">
        <v>721</v>
      </c>
      <c r="BS459" s="295" t="s">
        <v>721</v>
      </c>
      <c r="BT459" s="295" t="s">
        <v>721</v>
      </c>
      <c r="BU459" s="295" t="s">
        <v>721</v>
      </c>
      <c r="BV459" s="295" t="s">
        <v>721</v>
      </c>
      <c r="BW459" s="295" t="s">
        <v>721</v>
      </c>
      <c r="BX459" s="295" t="s">
        <v>721</v>
      </c>
      <c r="BY459" s="295" t="s">
        <v>721</v>
      </c>
      <c r="BZ459" s="295" t="s">
        <v>721</v>
      </c>
      <c r="CA459" s="295" t="s">
        <v>721</v>
      </c>
      <c r="CB459" s="295" t="s">
        <v>721</v>
      </c>
      <c r="CC459" s="295" t="s">
        <v>721</v>
      </c>
      <c r="CD459" s="364"/>
    </row>
    <row r="460" spans="37:82">
      <c r="AK460" s="171" t="s">
        <v>715</v>
      </c>
      <c r="AL460" s="122"/>
      <c r="AM460" s="122"/>
      <c r="AN460" s="299">
        <f t="shared" ref="AN460:BL460" si="2288">AN414</f>
        <v>2.6651231066002534E-2</v>
      </c>
      <c r="AO460" s="299">
        <f t="shared" si="2288"/>
        <v>3.7659730819599391E-2</v>
      </c>
      <c r="AP460" s="299">
        <f t="shared" si="2288"/>
        <v>4.1433788213758316E-2</v>
      </c>
      <c r="AQ460" s="299">
        <f t="shared" si="2288"/>
        <v>4.1022225148983571E-2</v>
      </c>
      <c r="AR460" s="299">
        <f t="shared" si="2288"/>
        <v>3.2974624821844323E-2</v>
      </c>
      <c r="AS460" s="300">
        <f t="shared" si="2288"/>
        <v>1.741105519772157E-2</v>
      </c>
      <c r="AT460" s="300">
        <f t="shared" si="2288"/>
        <v>1.0559160160651171E-2</v>
      </c>
      <c r="AU460" s="300">
        <f t="shared" si="2288"/>
        <v>1.0162187059377326E-2</v>
      </c>
      <c r="AV460" s="300">
        <f t="shared" si="2288"/>
        <v>1.7668932912550117E-2</v>
      </c>
      <c r="AW460" s="300">
        <f t="shared" si="2288"/>
        <v>2.5444356029305171E-2</v>
      </c>
      <c r="AX460" s="300">
        <f t="shared" si="2288"/>
        <v>2.4641313377188334E-2</v>
      </c>
      <c r="AY460" s="300">
        <f t="shared" si="2288"/>
        <v>2.1741447391596669E-2</v>
      </c>
      <c r="AZ460" s="300">
        <f t="shared" si="2288"/>
        <v>2.5437233887533495E-2</v>
      </c>
      <c r="BA460" s="300">
        <f t="shared" si="2288"/>
        <v>1.3861492515345297E-2</v>
      </c>
      <c r="BB460" s="300">
        <f t="shared" si="2288"/>
        <v>1.3694652802078267E-2</v>
      </c>
      <c r="BC460" s="301">
        <f t="shared" si="2288"/>
        <v>1.2383656557784395E-2</v>
      </c>
      <c r="BD460" s="301">
        <f t="shared" si="2288"/>
        <v>1.3646416148230811E-2</v>
      </c>
      <c r="BE460" s="301">
        <f t="shared" si="2288"/>
        <v>1.451037729467175E-2</v>
      </c>
      <c r="BF460" s="301">
        <f t="shared" si="2288"/>
        <v>1.6186984318659059E-2</v>
      </c>
      <c r="BG460" s="301">
        <f t="shared" si="2288"/>
        <v>2.056297127094453E-2</v>
      </c>
      <c r="BH460" s="301">
        <f t="shared" si="2288"/>
        <v>2.2436713595748392E-2</v>
      </c>
      <c r="BI460" s="302">
        <f t="shared" si="2288"/>
        <v>2.1004539684301715E-2</v>
      </c>
      <c r="BJ460" s="301">
        <f t="shared" si="2288"/>
        <v>2.4462787806639907E-2</v>
      </c>
      <c r="BK460" s="301">
        <f t="shared" si="2288"/>
        <v>5.0900385505608714E-2</v>
      </c>
      <c r="BL460" s="301">
        <f t="shared" si="2288"/>
        <v>6.2614622044458779E-2</v>
      </c>
      <c r="BM460" s="303">
        <f t="shared" ref="BM460:CC460" si="2289">BM414</f>
        <v>6.2614622044458779E-2</v>
      </c>
      <c r="BN460" s="303">
        <f t="shared" si="2289"/>
        <v>6.2614622044458779E-2</v>
      </c>
      <c r="BO460" s="303">
        <f t="shared" si="2289"/>
        <v>6.2614622044458779E-2</v>
      </c>
      <c r="BP460" s="303">
        <f t="shared" si="2289"/>
        <v>6.2614622044458779E-2</v>
      </c>
      <c r="BQ460" s="303">
        <f t="shared" si="2289"/>
        <v>6.2614622044458779E-2</v>
      </c>
      <c r="BR460" s="303">
        <f t="shared" si="2289"/>
        <v>6.2614622044458779E-2</v>
      </c>
      <c r="BS460" s="303">
        <f t="shared" si="2289"/>
        <v>6.2614622044458779E-2</v>
      </c>
      <c r="BT460" s="303">
        <f t="shared" si="2289"/>
        <v>6.2614622044458779E-2</v>
      </c>
      <c r="BU460" s="303">
        <f t="shared" si="2289"/>
        <v>6.2614622044458779E-2</v>
      </c>
      <c r="BV460" s="303">
        <f t="shared" si="2289"/>
        <v>6.2614622044458779E-2</v>
      </c>
      <c r="BW460" s="303">
        <f t="shared" si="2289"/>
        <v>6.2614622044458779E-2</v>
      </c>
      <c r="BX460" s="303">
        <f t="shared" si="2289"/>
        <v>6.2614622044458779E-2</v>
      </c>
      <c r="BY460" s="303">
        <f t="shared" si="2289"/>
        <v>6.2614622044458779E-2</v>
      </c>
      <c r="BZ460" s="303">
        <f t="shared" si="2289"/>
        <v>6.2614622044458779E-2</v>
      </c>
      <c r="CA460" s="303">
        <f t="shared" si="2289"/>
        <v>6.2614622044458779E-2</v>
      </c>
      <c r="CB460" s="303">
        <f t="shared" si="2289"/>
        <v>6.2614622044458779E-2</v>
      </c>
      <c r="CC460" s="303">
        <f t="shared" si="2289"/>
        <v>6.2614622044458779E-2</v>
      </c>
      <c r="CD460" s="364"/>
    </row>
    <row r="461" spans="37:82">
      <c r="AK461" s="171" t="s">
        <v>716</v>
      </c>
      <c r="AL461" s="122"/>
      <c r="AM461" s="122"/>
      <c r="AN461" s="308">
        <f t="shared" ref="AN461:BL461" si="2290">AN415</f>
        <v>5.4500009839908214E-2</v>
      </c>
      <c r="AO461" s="308">
        <f t="shared" si="2290"/>
        <v>4.7799991598603153E-2</v>
      </c>
      <c r="AP461" s="308">
        <f t="shared" si="2290"/>
        <v>4.6599997461220122E-2</v>
      </c>
      <c r="AQ461" s="308">
        <f t="shared" si="2290"/>
        <v>4.5000007490993976E-2</v>
      </c>
      <c r="AR461" s="308">
        <f t="shared" si="2290"/>
        <v>3.9300011835601056E-2</v>
      </c>
      <c r="AS461" s="309">
        <f t="shared" si="2290"/>
        <v>3.6156695917221038E-2</v>
      </c>
      <c r="AT461" s="309">
        <f t="shared" si="2290"/>
        <v>3.8235620751875921E-2</v>
      </c>
      <c r="AU461" s="309">
        <f t="shared" si="2290"/>
        <v>4.410003903757409E-2</v>
      </c>
      <c r="AV461" s="309">
        <f t="shared" si="2290"/>
        <v>4.2200028760331243E-2</v>
      </c>
      <c r="AW461" s="309">
        <f t="shared" si="2290"/>
        <v>3.8900033450578686E-2</v>
      </c>
      <c r="AX461" s="309">
        <f t="shared" si="2290"/>
        <v>3.1000007537453245E-2</v>
      </c>
      <c r="AY461" s="309">
        <f t="shared" si="2290"/>
        <v>2.7100009653499013E-2</v>
      </c>
      <c r="AZ461" s="309">
        <f t="shared" si="2290"/>
        <v>2.2300050192195053E-2</v>
      </c>
      <c r="BA461" s="309">
        <f t="shared" si="2290"/>
        <v>2.5299957325744638E-2</v>
      </c>
      <c r="BB461" s="309">
        <f t="shared" si="2290"/>
        <v>1.5399960174683036E-2</v>
      </c>
      <c r="BC461" s="310">
        <f t="shared" si="2290"/>
        <v>1.1100034333807018E-2</v>
      </c>
      <c r="BD461" s="310">
        <f t="shared" si="2290"/>
        <v>7.1000003200292205E-3</v>
      </c>
      <c r="BE461" s="310">
        <f t="shared" si="2290"/>
        <v>9.1000155016305317E-3</v>
      </c>
      <c r="BF461" s="310">
        <f t="shared" si="2290"/>
        <v>8.6000335029261521E-3</v>
      </c>
      <c r="BG461" s="310">
        <f t="shared" si="2290"/>
        <v>1.0400554570129117E-3</v>
      </c>
      <c r="BH461" s="310">
        <f t="shared" si="2290"/>
        <v>-2.1600186074329786E-3</v>
      </c>
      <c r="BI461" s="311">
        <f t="shared" si="2290"/>
        <v>8.7995469739587939E-4</v>
      </c>
      <c r="BJ461" s="310">
        <f t="shared" si="2290"/>
        <v>2.3329968858514682E-2</v>
      </c>
      <c r="BK461" s="310">
        <f t="shared" si="2290"/>
        <v>3.0590005328907655E-2</v>
      </c>
      <c r="BL461" s="310">
        <f t="shared" si="2290"/>
        <v>2.6869942060977925E-2</v>
      </c>
      <c r="BM461" s="312">
        <f t="shared" ref="BM461:CC461" si="2291">BM415</f>
        <v>2.6869942060977925E-2</v>
      </c>
      <c r="BN461" s="312">
        <f t="shared" si="2291"/>
        <v>2.6869942060977925E-2</v>
      </c>
      <c r="BO461" s="312">
        <f t="shared" si="2291"/>
        <v>2.6869942060977925E-2</v>
      </c>
      <c r="BP461" s="312">
        <f t="shared" si="2291"/>
        <v>2.6869942060977925E-2</v>
      </c>
      <c r="BQ461" s="312">
        <f t="shared" si="2291"/>
        <v>2.6869942060977925E-2</v>
      </c>
      <c r="BR461" s="312">
        <f t="shared" si="2291"/>
        <v>2.6869942060977925E-2</v>
      </c>
      <c r="BS461" s="312">
        <f t="shared" si="2291"/>
        <v>2.6869942060977925E-2</v>
      </c>
      <c r="BT461" s="312">
        <f t="shared" si="2291"/>
        <v>2.6869942060977925E-2</v>
      </c>
      <c r="BU461" s="312">
        <f t="shared" si="2291"/>
        <v>2.6869942060977925E-2</v>
      </c>
      <c r="BV461" s="312">
        <f t="shared" si="2291"/>
        <v>2.6869942060977925E-2</v>
      </c>
      <c r="BW461" s="312">
        <f t="shared" si="2291"/>
        <v>2.6869942060977925E-2</v>
      </c>
      <c r="BX461" s="312">
        <f t="shared" si="2291"/>
        <v>2.6869942060977925E-2</v>
      </c>
      <c r="BY461" s="312">
        <f t="shared" si="2291"/>
        <v>2.6869942060977925E-2</v>
      </c>
      <c r="BZ461" s="312">
        <f t="shared" si="2291"/>
        <v>2.6869942060977925E-2</v>
      </c>
      <c r="CA461" s="312">
        <f t="shared" si="2291"/>
        <v>2.6869942060977925E-2</v>
      </c>
      <c r="CB461" s="312">
        <f t="shared" si="2291"/>
        <v>2.6869942060977925E-2</v>
      </c>
      <c r="CC461" s="312">
        <f t="shared" si="2291"/>
        <v>2.6869942060977925E-2</v>
      </c>
      <c r="CD461" s="364"/>
    </row>
    <row r="462" spans="37:82">
      <c r="AK462" s="171" t="s">
        <v>717</v>
      </c>
      <c r="AL462" s="122"/>
      <c r="AM462" s="122"/>
      <c r="AN462" s="308">
        <f t="shared" ref="AN462:BL462" si="2292">AN416</f>
        <v>0.214</v>
      </c>
      <c r="AO462" s="308">
        <f t="shared" si="2292"/>
        <v>0.214</v>
      </c>
      <c r="AP462" s="308">
        <f t="shared" si="2292"/>
        <v>0.214</v>
      </c>
      <c r="AQ462" s="308">
        <f t="shared" si="2292"/>
        <v>0.214</v>
      </c>
      <c r="AR462" s="308">
        <f t="shared" si="2292"/>
        <v>0.214</v>
      </c>
      <c r="AS462" s="309">
        <f t="shared" si="2292"/>
        <v>0.214</v>
      </c>
      <c r="AT462" s="309">
        <f t="shared" si="2292"/>
        <v>0.20100000000000001</v>
      </c>
      <c r="AU462" s="309">
        <f t="shared" si="2292"/>
        <v>0.20100000000000001</v>
      </c>
      <c r="AV462" s="309">
        <f t="shared" si="2292"/>
        <v>0.20100000000000001</v>
      </c>
      <c r="AW462" s="309">
        <f t="shared" si="2292"/>
        <v>0.20100000000000001</v>
      </c>
      <c r="AX462" s="309">
        <f t="shared" si="2292"/>
        <v>0.20100000000000001</v>
      </c>
      <c r="AY462" s="309">
        <f t="shared" si="2292"/>
        <v>0.20100000000000001</v>
      </c>
      <c r="AZ462" s="309">
        <f t="shared" si="2292"/>
        <v>0.20100000000000001</v>
      </c>
      <c r="BA462" s="309">
        <f t="shared" si="2292"/>
        <v>0.20100000000000001</v>
      </c>
      <c r="BB462" s="309">
        <f t="shared" si="2292"/>
        <v>0.20100000000000001</v>
      </c>
      <c r="BC462" s="310">
        <f t="shared" si="2292"/>
        <v>0.20100000000000001</v>
      </c>
      <c r="BD462" s="310">
        <f t="shared" si="2292"/>
        <v>0.20100000000000001</v>
      </c>
      <c r="BE462" s="310">
        <f t="shared" si="2292"/>
        <v>0.20100000000000001</v>
      </c>
      <c r="BF462" s="310">
        <f t="shared" si="2292"/>
        <v>0.20100000000000001</v>
      </c>
      <c r="BG462" s="310">
        <f t="shared" si="2292"/>
        <v>0.20100000000000001</v>
      </c>
      <c r="BH462" s="310">
        <f t="shared" si="2292"/>
        <v>0.20100000000000001</v>
      </c>
      <c r="BI462" s="311">
        <f t="shared" si="2292"/>
        <v>0.20100000000000001</v>
      </c>
      <c r="BJ462" s="310">
        <f t="shared" si="2292"/>
        <v>0.20100000000000001</v>
      </c>
      <c r="BK462" s="310">
        <f t="shared" si="2292"/>
        <v>0.20100000000000001</v>
      </c>
      <c r="BL462" s="310">
        <f t="shared" si="2292"/>
        <v>0.20100000000000001</v>
      </c>
      <c r="BM462" s="312">
        <f t="shared" ref="BM462:CC462" si="2293">BM416</f>
        <v>0.20100000000000001</v>
      </c>
      <c r="BN462" s="312">
        <f t="shared" si="2293"/>
        <v>0.20100000000000001</v>
      </c>
      <c r="BO462" s="312">
        <f t="shared" si="2293"/>
        <v>0.20100000000000001</v>
      </c>
      <c r="BP462" s="312">
        <f t="shared" si="2293"/>
        <v>0.20100000000000001</v>
      </c>
      <c r="BQ462" s="312">
        <f t="shared" si="2293"/>
        <v>0.20100000000000001</v>
      </c>
      <c r="BR462" s="312">
        <f t="shared" si="2293"/>
        <v>0.20100000000000001</v>
      </c>
      <c r="BS462" s="312">
        <f t="shared" si="2293"/>
        <v>0.20100000000000001</v>
      </c>
      <c r="BT462" s="312">
        <f t="shared" si="2293"/>
        <v>0.20100000000000001</v>
      </c>
      <c r="BU462" s="312">
        <f t="shared" si="2293"/>
        <v>0.20100000000000001</v>
      </c>
      <c r="BV462" s="312">
        <f t="shared" si="2293"/>
        <v>0.20100000000000001</v>
      </c>
      <c r="BW462" s="312">
        <f t="shared" si="2293"/>
        <v>0.20100000000000001</v>
      </c>
      <c r="BX462" s="312">
        <f t="shared" si="2293"/>
        <v>0.20100000000000001</v>
      </c>
      <c r="BY462" s="312">
        <f t="shared" si="2293"/>
        <v>0.20100000000000001</v>
      </c>
      <c r="BZ462" s="312">
        <f t="shared" si="2293"/>
        <v>0.20100000000000001</v>
      </c>
      <c r="CA462" s="312">
        <f t="shared" si="2293"/>
        <v>0.20100000000000001</v>
      </c>
      <c r="CB462" s="312">
        <f t="shared" si="2293"/>
        <v>0.20100000000000001</v>
      </c>
      <c r="CC462" s="312">
        <f t="shared" si="2293"/>
        <v>0.20100000000000001</v>
      </c>
      <c r="CD462" s="364"/>
    </row>
    <row r="463" spans="37:82" ht="15.6">
      <c r="AK463" s="171" t="s">
        <v>718</v>
      </c>
      <c r="AL463" s="122"/>
      <c r="AM463" s="122"/>
      <c r="AN463" s="308">
        <f t="shared" ref="AN463:BL463" si="2294">AN417</f>
        <v>0</v>
      </c>
      <c r="AO463" s="308">
        <f t="shared" si="2294"/>
        <v>0</v>
      </c>
      <c r="AP463" s="308">
        <f t="shared" si="2294"/>
        <v>0</v>
      </c>
      <c r="AQ463" s="308">
        <f t="shared" si="2294"/>
        <v>0</v>
      </c>
      <c r="AR463" s="308">
        <f t="shared" si="2294"/>
        <v>0</v>
      </c>
      <c r="AS463" s="309">
        <f t="shared" si="2294"/>
        <v>0</v>
      </c>
      <c r="AT463" s="309">
        <f t="shared" si="2294"/>
        <v>0</v>
      </c>
      <c r="AU463" s="309">
        <f t="shared" si="2294"/>
        <v>0</v>
      </c>
      <c r="AV463" s="309">
        <f t="shared" si="2294"/>
        <v>0</v>
      </c>
      <c r="AW463" s="309">
        <f t="shared" si="2294"/>
        <v>0</v>
      </c>
      <c r="AX463" s="309">
        <f t="shared" si="2294"/>
        <v>0</v>
      </c>
      <c r="AY463" s="309">
        <f t="shared" si="2294"/>
        <v>0</v>
      </c>
      <c r="AZ463" s="309">
        <f t="shared" si="2294"/>
        <v>0</v>
      </c>
      <c r="BA463" s="309">
        <f t="shared" si="2294"/>
        <v>0</v>
      </c>
      <c r="BB463" s="309">
        <f t="shared" si="2294"/>
        <v>0</v>
      </c>
      <c r="BC463" s="310">
        <f t="shared" si="2294"/>
        <v>0</v>
      </c>
      <c r="BD463" s="310">
        <f t="shared" si="2294"/>
        <v>0</v>
      </c>
      <c r="BE463" s="310">
        <f t="shared" si="2294"/>
        <v>0</v>
      </c>
      <c r="BF463" s="310">
        <f t="shared" si="2294"/>
        <v>0</v>
      </c>
      <c r="BG463" s="310">
        <f t="shared" si="2294"/>
        <v>0</v>
      </c>
      <c r="BH463" s="310">
        <f t="shared" si="2294"/>
        <v>0</v>
      </c>
      <c r="BI463" s="311">
        <f t="shared" si="2294"/>
        <v>0</v>
      </c>
      <c r="BJ463" s="310">
        <f t="shared" si="2294"/>
        <v>0</v>
      </c>
      <c r="BK463" s="310">
        <f t="shared" si="2294"/>
        <v>0</v>
      </c>
      <c r="BL463" s="310">
        <f t="shared" si="2294"/>
        <v>0</v>
      </c>
      <c r="BM463" s="312">
        <f t="shared" ref="BM463:CC463" si="2295">BM417</f>
        <v>0</v>
      </c>
      <c r="BN463" s="312">
        <f t="shared" si="2295"/>
        <v>0</v>
      </c>
      <c r="BO463" s="312">
        <f t="shared" si="2295"/>
        <v>0</v>
      </c>
      <c r="BP463" s="312">
        <f t="shared" si="2295"/>
        <v>0</v>
      </c>
      <c r="BQ463" s="312">
        <f t="shared" si="2295"/>
        <v>0</v>
      </c>
      <c r="BR463" s="312">
        <f t="shared" si="2295"/>
        <v>0</v>
      </c>
      <c r="BS463" s="312">
        <f t="shared" si="2295"/>
        <v>0</v>
      </c>
      <c r="BT463" s="312">
        <f t="shared" si="2295"/>
        <v>0</v>
      </c>
      <c r="BU463" s="312">
        <f t="shared" si="2295"/>
        <v>0</v>
      </c>
      <c r="BV463" s="312">
        <f t="shared" si="2295"/>
        <v>0</v>
      </c>
      <c r="BW463" s="312">
        <f t="shared" si="2295"/>
        <v>0</v>
      </c>
      <c r="BX463" s="312">
        <f t="shared" si="2295"/>
        <v>0</v>
      </c>
      <c r="BY463" s="312">
        <f t="shared" si="2295"/>
        <v>0</v>
      </c>
      <c r="BZ463" s="312">
        <f t="shared" si="2295"/>
        <v>0</v>
      </c>
      <c r="CA463" s="312">
        <f t="shared" si="2295"/>
        <v>0</v>
      </c>
      <c r="CB463" s="312">
        <f t="shared" si="2295"/>
        <v>0</v>
      </c>
      <c r="CC463" s="312">
        <f t="shared" si="2295"/>
        <v>0</v>
      </c>
      <c r="CD463" s="364"/>
    </row>
    <row r="464" spans="37:82">
      <c r="AK464" s="171" t="s">
        <v>719</v>
      </c>
      <c r="AL464" s="122"/>
      <c r="AM464" s="122"/>
      <c r="AN464" s="308">
        <f t="shared" ref="AN464:BL464" si="2296">AN418</f>
        <v>0.21</v>
      </c>
      <c r="AO464" s="308">
        <f t="shared" si="2296"/>
        <v>0.21</v>
      </c>
      <c r="AP464" s="308">
        <f t="shared" si="2296"/>
        <v>0.21</v>
      </c>
      <c r="AQ464" s="308">
        <f t="shared" si="2296"/>
        <v>0.21</v>
      </c>
      <c r="AR464" s="308">
        <f t="shared" si="2296"/>
        <v>0.21</v>
      </c>
      <c r="AS464" s="309">
        <f t="shared" si="2296"/>
        <v>0.21</v>
      </c>
      <c r="AT464" s="309">
        <f t="shared" si="2296"/>
        <v>0.17</v>
      </c>
      <c r="AU464" s="309">
        <f t="shared" si="2296"/>
        <v>0.22</v>
      </c>
      <c r="AV464" s="309">
        <f t="shared" si="2296"/>
        <v>0.22</v>
      </c>
      <c r="AW464" s="309">
        <f t="shared" si="2296"/>
        <v>0.22</v>
      </c>
      <c r="AX464" s="309">
        <f t="shared" si="2296"/>
        <v>0.22</v>
      </c>
      <c r="AY464" s="309">
        <f t="shared" si="2296"/>
        <v>0.22</v>
      </c>
      <c r="AZ464" s="309">
        <f t="shared" si="2296"/>
        <v>0.22</v>
      </c>
      <c r="BA464" s="309">
        <f t="shared" si="2296"/>
        <v>0.22</v>
      </c>
      <c r="BB464" s="309">
        <f t="shared" si="2296"/>
        <v>0.23</v>
      </c>
      <c r="BC464" s="310">
        <f t="shared" si="2296"/>
        <v>0.23</v>
      </c>
      <c r="BD464" s="310">
        <f t="shared" si="2296"/>
        <v>0.23</v>
      </c>
      <c r="BE464" s="310">
        <f t="shared" si="2296"/>
        <v>0.23</v>
      </c>
      <c r="BF464" s="310">
        <f t="shared" si="2296"/>
        <v>0.23</v>
      </c>
      <c r="BG464" s="310">
        <f t="shared" si="2296"/>
        <v>0.23</v>
      </c>
      <c r="BH464" s="310">
        <f t="shared" si="2296"/>
        <v>0.23</v>
      </c>
      <c r="BI464" s="311">
        <f t="shared" si="2296"/>
        <v>0.23</v>
      </c>
      <c r="BJ464" s="310">
        <f t="shared" si="2296"/>
        <v>0.23</v>
      </c>
      <c r="BK464" s="310">
        <f t="shared" si="2296"/>
        <v>0.23</v>
      </c>
      <c r="BL464" s="310">
        <f t="shared" si="2296"/>
        <v>0.23</v>
      </c>
      <c r="BM464" s="312">
        <f t="shared" ref="BM464:CC464" si="2297">BM418</f>
        <v>0.23</v>
      </c>
      <c r="BN464" s="312">
        <f t="shared" si="2297"/>
        <v>0.23</v>
      </c>
      <c r="BO464" s="312">
        <f t="shared" si="2297"/>
        <v>0.23</v>
      </c>
      <c r="BP464" s="312">
        <f t="shared" si="2297"/>
        <v>0.23</v>
      </c>
      <c r="BQ464" s="312">
        <f t="shared" si="2297"/>
        <v>0.23</v>
      </c>
      <c r="BR464" s="312">
        <f t="shared" si="2297"/>
        <v>0.23</v>
      </c>
      <c r="BS464" s="312">
        <f t="shared" si="2297"/>
        <v>0.23</v>
      </c>
      <c r="BT464" s="312">
        <f t="shared" si="2297"/>
        <v>0.23</v>
      </c>
      <c r="BU464" s="312">
        <f t="shared" si="2297"/>
        <v>0.23</v>
      </c>
      <c r="BV464" s="312">
        <f t="shared" si="2297"/>
        <v>0.23</v>
      </c>
      <c r="BW464" s="312">
        <f t="shared" si="2297"/>
        <v>0.23</v>
      </c>
      <c r="BX464" s="312">
        <f t="shared" si="2297"/>
        <v>0.23</v>
      </c>
      <c r="BY464" s="312">
        <f t="shared" si="2297"/>
        <v>0.23</v>
      </c>
      <c r="BZ464" s="312">
        <f t="shared" si="2297"/>
        <v>0.23</v>
      </c>
      <c r="CA464" s="312">
        <f t="shared" si="2297"/>
        <v>0.23</v>
      </c>
      <c r="CB464" s="312">
        <f t="shared" si="2297"/>
        <v>0.23</v>
      </c>
      <c r="CC464" s="312">
        <f t="shared" si="2297"/>
        <v>0.23</v>
      </c>
      <c r="CD464" s="364"/>
    </row>
    <row r="465" spans="37:82">
      <c r="AK465" s="171" t="s">
        <v>720</v>
      </c>
      <c r="AL465" s="122"/>
      <c r="AM465" s="122"/>
      <c r="AN465" s="318">
        <f t="shared" ref="AN465:BL465" si="2298">AN419</f>
        <v>0.02</v>
      </c>
      <c r="AO465" s="318">
        <f t="shared" si="2298"/>
        <v>0.02</v>
      </c>
      <c r="AP465" s="318">
        <f t="shared" si="2298"/>
        <v>0.02</v>
      </c>
      <c r="AQ465" s="318">
        <f t="shared" si="2298"/>
        <v>0.02</v>
      </c>
      <c r="AR465" s="318">
        <f t="shared" si="2298"/>
        <v>0.02</v>
      </c>
      <c r="AS465" s="319">
        <f t="shared" si="2298"/>
        <v>0.02</v>
      </c>
      <c r="AT465" s="319">
        <f t="shared" si="2298"/>
        <v>0.02</v>
      </c>
      <c r="AU465" s="319">
        <f t="shared" si="2298"/>
        <v>0.02</v>
      </c>
      <c r="AV465" s="319">
        <f t="shared" si="2298"/>
        <v>0.02</v>
      </c>
      <c r="AW465" s="319">
        <f t="shared" si="2298"/>
        <v>0.02</v>
      </c>
      <c r="AX465" s="319">
        <f t="shared" si="2298"/>
        <v>0.02</v>
      </c>
      <c r="AY465" s="319">
        <f t="shared" si="2298"/>
        <v>0.02</v>
      </c>
      <c r="AZ465" s="319">
        <f t="shared" si="2298"/>
        <v>0.02</v>
      </c>
      <c r="BA465" s="319">
        <f t="shared" si="2298"/>
        <v>0.02</v>
      </c>
      <c r="BB465" s="319">
        <f t="shared" si="2298"/>
        <v>0.02</v>
      </c>
      <c r="BC465" s="320">
        <f t="shared" si="2298"/>
        <v>0.02</v>
      </c>
      <c r="BD465" s="320">
        <f t="shared" si="2298"/>
        <v>0.02</v>
      </c>
      <c r="BE465" s="320">
        <f t="shared" si="2298"/>
        <v>0.02</v>
      </c>
      <c r="BF465" s="320">
        <f t="shared" si="2298"/>
        <v>0.02</v>
      </c>
      <c r="BG465" s="320">
        <f t="shared" si="2298"/>
        <v>0.02</v>
      </c>
      <c r="BH465" s="320">
        <f t="shared" si="2298"/>
        <v>0.02</v>
      </c>
      <c r="BI465" s="321">
        <f t="shared" si="2298"/>
        <v>0.02</v>
      </c>
      <c r="BJ465" s="320">
        <f t="shared" si="2298"/>
        <v>0.02</v>
      </c>
      <c r="BK465" s="320">
        <f t="shared" si="2298"/>
        <v>0.02</v>
      </c>
      <c r="BL465" s="320">
        <f t="shared" si="2298"/>
        <v>0.02</v>
      </c>
      <c r="BM465" s="322">
        <f t="shared" ref="BM465:CC465" si="2299">BM419</f>
        <v>0.02</v>
      </c>
      <c r="BN465" s="322">
        <f t="shared" si="2299"/>
        <v>0.02</v>
      </c>
      <c r="BO465" s="322">
        <f t="shared" si="2299"/>
        <v>0.02</v>
      </c>
      <c r="BP465" s="322">
        <f t="shared" si="2299"/>
        <v>0.02</v>
      </c>
      <c r="BQ465" s="322">
        <f t="shared" si="2299"/>
        <v>0.02</v>
      </c>
      <c r="BR465" s="322">
        <f t="shared" si="2299"/>
        <v>0.02</v>
      </c>
      <c r="BS465" s="322">
        <f t="shared" si="2299"/>
        <v>0.02</v>
      </c>
      <c r="BT465" s="322">
        <f t="shared" si="2299"/>
        <v>0.02</v>
      </c>
      <c r="BU465" s="322">
        <f t="shared" si="2299"/>
        <v>0.02</v>
      </c>
      <c r="BV465" s="322">
        <f t="shared" si="2299"/>
        <v>0.02</v>
      </c>
      <c r="BW465" s="322">
        <f t="shared" si="2299"/>
        <v>0.02</v>
      </c>
      <c r="BX465" s="322">
        <f t="shared" si="2299"/>
        <v>0.02</v>
      </c>
      <c r="BY465" s="322">
        <f t="shared" si="2299"/>
        <v>0.02</v>
      </c>
      <c r="BZ465" s="322">
        <f t="shared" si="2299"/>
        <v>0.02</v>
      </c>
      <c r="CA465" s="322">
        <f t="shared" si="2299"/>
        <v>0.02</v>
      </c>
      <c r="CB465" s="322">
        <f t="shared" si="2299"/>
        <v>0.02</v>
      </c>
      <c r="CC465" s="322">
        <f t="shared" si="2299"/>
        <v>0.02</v>
      </c>
      <c r="CD465" s="364"/>
    </row>
    <row r="466" spans="37:82">
      <c r="AK466" s="171"/>
      <c r="AL466" s="122"/>
      <c r="AM466" s="122"/>
      <c r="AN466" s="122"/>
      <c r="AO466" s="293"/>
      <c r="AP466" s="148"/>
      <c r="AQ466" s="148"/>
      <c r="AR466" s="148"/>
      <c r="BC466" s="121"/>
      <c r="BD466" s="121"/>
      <c r="BG466" s="121"/>
      <c r="BH466" s="121"/>
      <c r="BI466" s="294"/>
      <c r="BJ466" s="121"/>
      <c r="BK466" s="121"/>
      <c r="BL466" s="121"/>
      <c r="BM466" s="295"/>
      <c r="BN466" s="295"/>
      <c r="BO466" s="295"/>
      <c r="BP466" s="295"/>
      <c r="BQ466" s="295"/>
      <c r="BR466" s="295"/>
      <c r="BS466" s="295"/>
      <c r="BT466" s="295"/>
      <c r="BU466" s="295"/>
      <c r="BV466" s="295"/>
      <c r="BW466" s="295"/>
      <c r="BX466" s="295"/>
      <c r="BY466" s="295"/>
      <c r="BZ466" s="295"/>
      <c r="CA466" s="295"/>
      <c r="CB466" s="295"/>
      <c r="CC466" s="295"/>
      <c r="CD466" s="364"/>
    </row>
    <row r="467" spans="37:82">
      <c r="AK467" s="171"/>
      <c r="AL467" s="122"/>
      <c r="AM467" s="122"/>
      <c r="AN467" s="122">
        <v>2001</v>
      </c>
      <c r="AO467" s="329">
        <f t="shared" ref="AO467:BL467" si="2300">AN467+1</f>
        <v>2002</v>
      </c>
      <c r="AP467" s="148">
        <f t="shared" si="2300"/>
        <v>2003</v>
      </c>
      <c r="AQ467" s="148">
        <f t="shared" si="2300"/>
        <v>2004</v>
      </c>
      <c r="AR467" s="148">
        <f t="shared" si="2300"/>
        <v>2005</v>
      </c>
      <c r="AS467" s="3">
        <f t="shared" si="2300"/>
        <v>2006</v>
      </c>
      <c r="AT467" s="3">
        <f t="shared" si="2300"/>
        <v>2007</v>
      </c>
      <c r="AU467" s="3">
        <f t="shared" si="2300"/>
        <v>2008</v>
      </c>
      <c r="AV467" s="3">
        <f t="shared" si="2300"/>
        <v>2009</v>
      </c>
      <c r="AW467" s="3">
        <f t="shared" si="2300"/>
        <v>2010</v>
      </c>
      <c r="AX467" s="3">
        <f t="shared" si="2300"/>
        <v>2011</v>
      </c>
      <c r="AY467" s="3">
        <f t="shared" si="2300"/>
        <v>2012</v>
      </c>
      <c r="AZ467" s="3">
        <f t="shared" si="2300"/>
        <v>2013</v>
      </c>
      <c r="BA467" s="3">
        <f t="shared" si="2300"/>
        <v>2014</v>
      </c>
      <c r="BB467" s="3">
        <f t="shared" si="2300"/>
        <v>2015</v>
      </c>
      <c r="BC467" s="121">
        <f t="shared" si="2300"/>
        <v>2016</v>
      </c>
      <c r="BD467" s="121">
        <f t="shared" si="2300"/>
        <v>2017</v>
      </c>
      <c r="BE467" s="121">
        <f t="shared" si="2300"/>
        <v>2018</v>
      </c>
      <c r="BF467" s="121">
        <f t="shared" si="2300"/>
        <v>2019</v>
      </c>
      <c r="BG467" s="121">
        <f t="shared" si="2300"/>
        <v>2020</v>
      </c>
      <c r="BH467" s="121">
        <f t="shared" si="2300"/>
        <v>2021</v>
      </c>
      <c r="BI467" s="294">
        <f t="shared" si="2300"/>
        <v>2022</v>
      </c>
      <c r="BJ467" s="121">
        <f t="shared" si="2300"/>
        <v>2023</v>
      </c>
      <c r="BK467" s="121">
        <f t="shared" si="2300"/>
        <v>2024</v>
      </c>
      <c r="BL467" s="121">
        <f t="shared" si="2300"/>
        <v>2025</v>
      </c>
      <c r="BM467" s="295">
        <f t="shared" ref="BM467" si="2301">BL467+1</f>
        <v>2026</v>
      </c>
      <c r="BN467" s="295">
        <f t="shared" ref="BN467" si="2302">BM467+1</f>
        <v>2027</v>
      </c>
      <c r="BO467" s="295">
        <f t="shared" ref="BO467" si="2303">BN467+1</f>
        <v>2028</v>
      </c>
      <c r="BP467" s="295">
        <f t="shared" ref="BP467" si="2304">BO467+1</f>
        <v>2029</v>
      </c>
      <c r="BQ467" s="295">
        <f t="shared" ref="BQ467" si="2305">BP467+1</f>
        <v>2030</v>
      </c>
      <c r="BR467" s="295">
        <f t="shared" ref="BR467" si="2306">BQ467+1</f>
        <v>2031</v>
      </c>
      <c r="BS467" s="295">
        <f t="shared" ref="BS467" si="2307">BR467+1</f>
        <v>2032</v>
      </c>
      <c r="BT467" s="295">
        <f t="shared" ref="BT467" si="2308">BS467+1</f>
        <v>2033</v>
      </c>
      <c r="BU467" s="295">
        <f t="shared" ref="BU467" si="2309">BT467+1</f>
        <v>2034</v>
      </c>
      <c r="BV467" s="295">
        <f t="shared" ref="BV467" si="2310">BU467+1</f>
        <v>2035</v>
      </c>
      <c r="BW467" s="295">
        <f t="shared" ref="BW467" si="2311">BV467+1</f>
        <v>2036</v>
      </c>
      <c r="BX467" s="295">
        <f t="shared" ref="BX467" si="2312">BW467+1</f>
        <v>2037</v>
      </c>
      <c r="BY467" s="295">
        <f t="shared" ref="BY467" si="2313">BX467+1</f>
        <v>2038</v>
      </c>
      <c r="BZ467" s="295">
        <f t="shared" ref="BZ467" si="2314">BY467+1</f>
        <v>2039</v>
      </c>
      <c r="CA467" s="295">
        <f t="shared" ref="CA467" si="2315">BZ467+1</f>
        <v>2040</v>
      </c>
      <c r="CB467" s="295">
        <f t="shared" ref="CB467" si="2316">CA467+1</f>
        <v>2041</v>
      </c>
      <c r="CC467" s="295">
        <f t="shared" ref="CC467" si="2317">CB467+1</f>
        <v>2042</v>
      </c>
      <c r="CD467" s="364"/>
    </row>
    <row r="468" spans="37:82">
      <c r="AK468" s="171"/>
      <c r="AL468" s="122"/>
      <c r="AM468" s="122"/>
      <c r="AN468" s="122" t="s">
        <v>722</v>
      </c>
      <c r="AO468" s="293" t="s">
        <v>722</v>
      </c>
      <c r="AP468" s="148" t="s">
        <v>722</v>
      </c>
      <c r="AQ468" s="148" t="s">
        <v>722</v>
      </c>
      <c r="AR468" s="148" t="s">
        <v>722</v>
      </c>
      <c r="AS468" s="3" t="s">
        <v>722</v>
      </c>
      <c r="AT468" s="3" t="s">
        <v>722</v>
      </c>
      <c r="AU468" s="3" t="s">
        <v>722</v>
      </c>
      <c r="AV468" s="3" t="s">
        <v>722</v>
      </c>
      <c r="AW468" s="3" t="s">
        <v>722</v>
      </c>
      <c r="AX468" s="3" t="s">
        <v>722</v>
      </c>
      <c r="AY468" s="3" t="s">
        <v>722</v>
      </c>
      <c r="AZ468" s="3" t="s">
        <v>722</v>
      </c>
      <c r="BA468" s="3" t="s">
        <v>722</v>
      </c>
      <c r="BB468" s="3" t="s">
        <v>722</v>
      </c>
      <c r="BC468" s="121" t="s">
        <v>722</v>
      </c>
      <c r="BD468" s="121" t="s">
        <v>722</v>
      </c>
      <c r="BE468" s="121" t="s">
        <v>722</v>
      </c>
      <c r="BF468" s="121" t="s">
        <v>722</v>
      </c>
      <c r="BG468" s="121" t="s">
        <v>722</v>
      </c>
      <c r="BH468" s="121" t="s">
        <v>722</v>
      </c>
      <c r="BI468" s="294" t="s">
        <v>722</v>
      </c>
      <c r="BJ468" s="121" t="s">
        <v>722</v>
      </c>
      <c r="BK468" s="121" t="s">
        <v>722</v>
      </c>
      <c r="BL468" s="121" t="s">
        <v>722</v>
      </c>
      <c r="BM468" s="295" t="s">
        <v>722</v>
      </c>
      <c r="BN468" s="295" t="s">
        <v>722</v>
      </c>
      <c r="BO468" s="295" t="s">
        <v>722</v>
      </c>
      <c r="BP468" s="295" t="s">
        <v>722</v>
      </c>
      <c r="BQ468" s="295" t="s">
        <v>722</v>
      </c>
      <c r="BR468" s="295" t="s">
        <v>722</v>
      </c>
      <c r="BS468" s="295" t="s">
        <v>722</v>
      </c>
      <c r="BT468" s="295" t="s">
        <v>722</v>
      </c>
      <c r="BU468" s="295" t="s">
        <v>722</v>
      </c>
      <c r="BV468" s="295" t="s">
        <v>722</v>
      </c>
      <c r="BW468" s="295" t="s">
        <v>722</v>
      </c>
      <c r="BX468" s="295" t="s">
        <v>722</v>
      </c>
      <c r="BY468" s="295" t="s">
        <v>722</v>
      </c>
      <c r="BZ468" s="295" t="s">
        <v>722</v>
      </c>
      <c r="CA468" s="295" t="s">
        <v>722</v>
      </c>
      <c r="CB468" s="295" t="s">
        <v>722</v>
      </c>
      <c r="CC468" s="295" t="s">
        <v>722</v>
      </c>
      <c r="CD468" s="364"/>
    </row>
    <row r="469" spans="37:82">
      <c r="AK469" s="171" t="s">
        <v>715</v>
      </c>
      <c r="AL469" s="122"/>
      <c r="AM469" s="122"/>
      <c r="AN469" s="299">
        <f t="shared" ref="AN469:BL469" si="2318">AN423</f>
        <v>2.6651231066002534E-2</v>
      </c>
      <c r="AO469" s="299">
        <f t="shared" si="2318"/>
        <v>3.7659730819599391E-2</v>
      </c>
      <c r="AP469" s="299">
        <f t="shared" si="2318"/>
        <v>4.1433788213758316E-2</v>
      </c>
      <c r="AQ469" s="299">
        <f t="shared" si="2318"/>
        <v>4.1022225148983571E-2</v>
      </c>
      <c r="AR469" s="299">
        <f t="shared" si="2318"/>
        <v>3.2974624821844323E-2</v>
      </c>
      <c r="AS469" s="300">
        <f t="shared" si="2318"/>
        <v>1.741105519772157E-2</v>
      </c>
      <c r="AT469" s="300">
        <f t="shared" si="2318"/>
        <v>1.0559160160651171E-2</v>
      </c>
      <c r="AU469" s="300">
        <f t="shared" si="2318"/>
        <v>1.0162187059377326E-2</v>
      </c>
      <c r="AV469" s="300">
        <f t="shared" si="2318"/>
        <v>1.7668932912550117E-2</v>
      </c>
      <c r="AW469" s="300">
        <f t="shared" si="2318"/>
        <v>2.5444356029305171E-2</v>
      </c>
      <c r="AX469" s="300">
        <f t="shared" si="2318"/>
        <v>2.4641313377188334E-2</v>
      </c>
      <c r="AY469" s="300">
        <f t="shared" si="2318"/>
        <v>2.1741447391596669E-2</v>
      </c>
      <c r="AZ469" s="300">
        <f t="shared" si="2318"/>
        <v>2.5437233887533495E-2</v>
      </c>
      <c r="BA469" s="300">
        <f t="shared" si="2318"/>
        <v>1.3861492515345297E-2</v>
      </c>
      <c r="BB469" s="300">
        <f t="shared" si="2318"/>
        <v>1.3694652802078267E-2</v>
      </c>
      <c r="BC469" s="301">
        <f t="shared" si="2318"/>
        <v>1.2383656557784395E-2</v>
      </c>
      <c r="BD469" s="301">
        <f t="shared" si="2318"/>
        <v>1.3646416148230811E-2</v>
      </c>
      <c r="BE469" s="301">
        <f t="shared" si="2318"/>
        <v>1.451037729467175E-2</v>
      </c>
      <c r="BF469" s="301">
        <f t="shared" si="2318"/>
        <v>1.6186984318659059E-2</v>
      </c>
      <c r="BG469" s="301">
        <f t="shared" si="2318"/>
        <v>2.056297127094453E-2</v>
      </c>
      <c r="BH469" s="301">
        <f t="shared" si="2318"/>
        <v>2.2436713595748392E-2</v>
      </c>
      <c r="BI469" s="302">
        <f t="shared" si="2318"/>
        <v>2.1004539684301715E-2</v>
      </c>
      <c r="BJ469" s="301">
        <f t="shared" si="2318"/>
        <v>2.4462787806639907E-2</v>
      </c>
      <c r="BK469" s="301">
        <f t="shared" si="2318"/>
        <v>5.0900385505608714E-2</v>
      </c>
      <c r="BL469" s="301">
        <f t="shared" si="2318"/>
        <v>6.2614622044458779E-2</v>
      </c>
      <c r="BM469" s="303">
        <f t="shared" ref="BM469:CC469" si="2319">BM423</f>
        <v>6.2614622044458779E-2</v>
      </c>
      <c r="BN469" s="303">
        <f t="shared" si="2319"/>
        <v>6.2614622044458779E-2</v>
      </c>
      <c r="BO469" s="303">
        <f t="shared" si="2319"/>
        <v>6.2614622044458779E-2</v>
      </c>
      <c r="BP469" s="303">
        <f t="shared" si="2319"/>
        <v>6.2614622044458779E-2</v>
      </c>
      <c r="BQ469" s="303">
        <f t="shared" si="2319"/>
        <v>6.2614622044458779E-2</v>
      </c>
      <c r="BR469" s="303">
        <f t="shared" si="2319"/>
        <v>6.2614622044458779E-2</v>
      </c>
      <c r="BS469" s="303">
        <f t="shared" si="2319"/>
        <v>6.2614622044458779E-2</v>
      </c>
      <c r="BT469" s="303">
        <f t="shared" si="2319"/>
        <v>6.2614622044458779E-2</v>
      </c>
      <c r="BU469" s="303">
        <f t="shared" si="2319"/>
        <v>6.2614622044458779E-2</v>
      </c>
      <c r="BV469" s="303">
        <f t="shared" si="2319"/>
        <v>6.2614622044458779E-2</v>
      </c>
      <c r="BW469" s="303">
        <f t="shared" si="2319"/>
        <v>6.2614622044458779E-2</v>
      </c>
      <c r="BX469" s="303">
        <f t="shared" si="2319"/>
        <v>6.2614622044458779E-2</v>
      </c>
      <c r="BY469" s="303">
        <f t="shared" si="2319"/>
        <v>6.2614622044458779E-2</v>
      </c>
      <c r="BZ469" s="303">
        <f t="shared" si="2319"/>
        <v>6.2614622044458779E-2</v>
      </c>
      <c r="CA469" s="303">
        <f t="shared" si="2319"/>
        <v>6.2614622044458779E-2</v>
      </c>
      <c r="CB469" s="303">
        <f t="shared" si="2319"/>
        <v>6.2614622044458779E-2</v>
      </c>
      <c r="CC469" s="303">
        <f t="shared" si="2319"/>
        <v>6.2614622044458779E-2</v>
      </c>
      <c r="CD469" s="364"/>
    </row>
    <row r="470" spans="37:82">
      <c r="AK470" s="171" t="s">
        <v>716</v>
      </c>
      <c r="AL470" s="122"/>
      <c r="AM470" s="122"/>
      <c r="AN470" s="308">
        <f t="shared" ref="AN470:BL470" si="2320">AN424</f>
        <v>5.4500009839908214E-2</v>
      </c>
      <c r="AO470" s="308">
        <f t="shared" si="2320"/>
        <v>4.7799991598603153E-2</v>
      </c>
      <c r="AP470" s="308">
        <f t="shared" si="2320"/>
        <v>4.6599997461220122E-2</v>
      </c>
      <c r="AQ470" s="308">
        <f t="shared" si="2320"/>
        <v>4.5000007490993976E-2</v>
      </c>
      <c r="AR470" s="308">
        <f t="shared" si="2320"/>
        <v>3.9300011835601056E-2</v>
      </c>
      <c r="AS470" s="309">
        <f t="shared" si="2320"/>
        <v>3.6156695917221038E-2</v>
      </c>
      <c r="AT470" s="309">
        <f t="shared" si="2320"/>
        <v>3.8235620751875921E-2</v>
      </c>
      <c r="AU470" s="309">
        <f t="shared" si="2320"/>
        <v>4.410003903757409E-2</v>
      </c>
      <c r="AV470" s="309">
        <f t="shared" si="2320"/>
        <v>4.2200028760331243E-2</v>
      </c>
      <c r="AW470" s="309">
        <f t="shared" si="2320"/>
        <v>3.8900033450578686E-2</v>
      </c>
      <c r="AX470" s="309">
        <f t="shared" si="2320"/>
        <v>3.1000007537453245E-2</v>
      </c>
      <c r="AY470" s="309">
        <f t="shared" si="2320"/>
        <v>2.7100009653499013E-2</v>
      </c>
      <c r="AZ470" s="309">
        <f t="shared" si="2320"/>
        <v>2.2300050192195053E-2</v>
      </c>
      <c r="BA470" s="309">
        <f t="shared" si="2320"/>
        <v>2.5299957325744638E-2</v>
      </c>
      <c r="BB470" s="309">
        <f t="shared" si="2320"/>
        <v>1.5399960174683036E-2</v>
      </c>
      <c r="BC470" s="310">
        <f t="shared" si="2320"/>
        <v>1.1100034333807018E-2</v>
      </c>
      <c r="BD470" s="310">
        <f t="shared" si="2320"/>
        <v>7.1000003200292205E-3</v>
      </c>
      <c r="BE470" s="310">
        <f t="shared" si="2320"/>
        <v>9.1000155016305317E-3</v>
      </c>
      <c r="BF470" s="310">
        <f t="shared" si="2320"/>
        <v>8.6000335029261521E-3</v>
      </c>
      <c r="BG470" s="310">
        <f t="shared" si="2320"/>
        <v>1.0400554570129117E-3</v>
      </c>
      <c r="BH470" s="310">
        <f t="shared" si="2320"/>
        <v>-2.1600186074329786E-3</v>
      </c>
      <c r="BI470" s="311">
        <f t="shared" si="2320"/>
        <v>8.7995469739587939E-4</v>
      </c>
      <c r="BJ470" s="310">
        <f t="shared" si="2320"/>
        <v>2.3329968858514682E-2</v>
      </c>
      <c r="BK470" s="310">
        <f t="shared" si="2320"/>
        <v>3.0590005328907655E-2</v>
      </c>
      <c r="BL470" s="310">
        <f t="shared" si="2320"/>
        <v>2.6869942060977925E-2</v>
      </c>
      <c r="BM470" s="312">
        <f t="shared" ref="BM470:CC470" si="2321">BM424</f>
        <v>2.6869942060977925E-2</v>
      </c>
      <c r="BN470" s="312">
        <f t="shared" si="2321"/>
        <v>2.6869942060977925E-2</v>
      </c>
      <c r="BO470" s="312">
        <f t="shared" si="2321"/>
        <v>2.6869942060977925E-2</v>
      </c>
      <c r="BP470" s="312">
        <f t="shared" si="2321"/>
        <v>2.6869942060977925E-2</v>
      </c>
      <c r="BQ470" s="312">
        <f t="shared" si="2321"/>
        <v>2.6869942060977925E-2</v>
      </c>
      <c r="BR470" s="312">
        <f t="shared" si="2321"/>
        <v>2.6869942060977925E-2</v>
      </c>
      <c r="BS470" s="312">
        <f t="shared" si="2321"/>
        <v>2.6869942060977925E-2</v>
      </c>
      <c r="BT470" s="312">
        <f t="shared" si="2321"/>
        <v>2.6869942060977925E-2</v>
      </c>
      <c r="BU470" s="312">
        <f t="shared" si="2321"/>
        <v>2.6869942060977925E-2</v>
      </c>
      <c r="BV470" s="312">
        <f t="shared" si="2321"/>
        <v>2.6869942060977925E-2</v>
      </c>
      <c r="BW470" s="312">
        <f t="shared" si="2321"/>
        <v>2.6869942060977925E-2</v>
      </c>
      <c r="BX470" s="312">
        <f t="shared" si="2321"/>
        <v>2.6869942060977925E-2</v>
      </c>
      <c r="BY470" s="312">
        <f t="shared" si="2321"/>
        <v>2.6869942060977925E-2</v>
      </c>
      <c r="BZ470" s="312">
        <f t="shared" si="2321"/>
        <v>2.6869942060977925E-2</v>
      </c>
      <c r="CA470" s="312">
        <f t="shared" si="2321"/>
        <v>2.6869942060977925E-2</v>
      </c>
      <c r="CB470" s="312">
        <f t="shared" si="2321"/>
        <v>2.6869942060977925E-2</v>
      </c>
      <c r="CC470" s="312">
        <f t="shared" si="2321"/>
        <v>2.6869942060977925E-2</v>
      </c>
      <c r="CD470" s="364"/>
    </row>
    <row r="471" spans="37:82">
      <c r="AK471" s="171" t="s">
        <v>717</v>
      </c>
      <c r="AL471" s="122"/>
      <c r="AM471" s="122"/>
      <c r="AN471" s="308">
        <f t="shared" ref="AN471:BL471" si="2322">AN425</f>
        <v>0.36899999999999999</v>
      </c>
      <c r="AO471" s="308">
        <f t="shared" si="2322"/>
        <v>0.36899999999999999</v>
      </c>
      <c r="AP471" s="308">
        <f t="shared" si="2322"/>
        <v>0.36899999999999999</v>
      </c>
      <c r="AQ471" s="308">
        <f t="shared" si="2322"/>
        <v>0.36899999999999999</v>
      </c>
      <c r="AR471" s="308">
        <f t="shared" si="2322"/>
        <v>0.36899999999999999</v>
      </c>
      <c r="AS471" s="309">
        <f t="shared" si="2322"/>
        <v>0.36899999999999999</v>
      </c>
      <c r="AT471" s="309">
        <f t="shared" si="2322"/>
        <v>0.26300000000000001</v>
      </c>
      <c r="AU471" s="309">
        <f t="shared" si="2322"/>
        <v>0.26300000000000001</v>
      </c>
      <c r="AV471" s="309">
        <f t="shared" si="2322"/>
        <v>0.26300000000000001</v>
      </c>
      <c r="AW471" s="309">
        <f t="shared" si="2322"/>
        <v>0.26300000000000001</v>
      </c>
      <c r="AX471" s="309">
        <f t="shared" si="2322"/>
        <v>0.26300000000000001</v>
      </c>
      <c r="AY471" s="309">
        <f t="shared" si="2322"/>
        <v>0.26300000000000001</v>
      </c>
      <c r="AZ471" s="309">
        <f t="shared" si="2322"/>
        <v>0.26300000000000001</v>
      </c>
      <c r="BA471" s="309">
        <f t="shared" si="2322"/>
        <v>0.26300000000000001</v>
      </c>
      <c r="BB471" s="309">
        <f t="shared" si="2322"/>
        <v>0.26300000000000001</v>
      </c>
      <c r="BC471" s="310">
        <f t="shared" si="2322"/>
        <v>0.26300000000000001</v>
      </c>
      <c r="BD471" s="310">
        <f t="shared" si="2322"/>
        <v>0.26300000000000001</v>
      </c>
      <c r="BE471" s="310">
        <f t="shared" si="2322"/>
        <v>0.26300000000000001</v>
      </c>
      <c r="BF471" s="310">
        <f t="shared" si="2322"/>
        <v>0.26300000000000001</v>
      </c>
      <c r="BG471" s="310">
        <f t="shared" si="2322"/>
        <v>0.26300000000000001</v>
      </c>
      <c r="BH471" s="310">
        <f t="shared" si="2322"/>
        <v>0.26300000000000001</v>
      </c>
      <c r="BI471" s="311">
        <f t="shared" si="2322"/>
        <v>0.26300000000000001</v>
      </c>
      <c r="BJ471" s="310">
        <f t="shared" si="2322"/>
        <v>0.26300000000000001</v>
      </c>
      <c r="BK471" s="310">
        <f t="shared" si="2322"/>
        <v>0.26300000000000001</v>
      </c>
      <c r="BL471" s="310">
        <f t="shared" si="2322"/>
        <v>0.26300000000000001</v>
      </c>
      <c r="BM471" s="312">
        <f t="shared" ref="BM471:CC471" si="2323">BM425</f>
        <v>0.26300000000000001</v>
      </c>
      <c r="BN471" s="312">
        <f t="shared" si="2323"/>
        <v>0.26300000000000001</v>
      </c>
      <c r="BO471" s="312">
        <f t="shared" si="2323"/>
        <v>0.26300000000000001</v>
      </c>
      <c r="BP471" s="312">
        <f t="shared" si="2323"/>
        <v>0.26300000000000001</v>
      </c>
      <c r="BQ471" s="312">
        <f t="shared" si="2323"/>
        <v>0.26300000000000001</v>
      </c>
      <c r="BR471" s="312">
        <f t="shared" si="2323"/>
        <v>0.26300000000000001</v>
      </c>
      <c r="BS471" s="312">
        <f t="shared" si="2323"/>
        <v>0.26300000000000001</v>
      </c>
      <c r="BT471" s="312">
        <f t="shared" si="2323"/>
        <v>0.26300000000000001</v>
      </c>
      <c r="BU471" s="312">
        <f t="shared" si="2323"/>
        <v>0.26300000000000001</v>
      </c>
      <c r="BV471" s="312">
        <f t="shared" si="2323"/>
        <v>0.26300000000000001</v>
      </c>
      <c r="BW471" s="312">
        <f t="shared" si="2323"/>
        <v>0.26300000000000001</v>
      </c>
      <c r="BX471" s="312">
        <f t="shared" si="2323"/>
        <v>0.26300000000000001</v>
      </c>
      <c r="BY471" s="312">
        <f t="shared" si="2323"/>
        <v>0.26300000000000001</v>
      </c>
      <c r="BZ471" s="312">
        <f t="shared" si="2323"/>
        <v>0.26300000000000001</v>
      </c>
      <c r="CA471" s="312">
        <f t="shared" si="2323"/>
        <v>0.26300000000000001</v>
      </c>
      <c r="CB471" s="312">
        <f t="shared" si="2323"/>
        <v>0.26300000000000001</v>
      </c>
      <c r="CC471" s="312">
        <f t="shared" si="2323"/>
        <v>0.26300000000000001</v>
      </c>
      <c r="CD471" s="364"/>
    </row>
    <row r="472" spans="37:82" ht="15.6">
      <c r="AK472" s="171" t="s">
        <v>718</v>
      </c>
      <c r="AL472" s="122"/>
      <c r="AM472" s="122"/>
      <c r="AN472" s="308">
        <f t="shared" ref="AN472:BL472" si="2324">AN426</f>
        <v>0</v>
      </c>
      <c r="AO472" s="308">
        <f t="shared" si="2324"/>
        <v>0</v>
      </c>
      <c r="AP472" s="308">
        <f t="shared" si="2324"/>
        <v>0</v>
      </c>
      <c r="AQ472" s="308">
        <f t="shared" si="2324"/>
        <v>0</v>
      </c>
      <c r="AR472" s="308">
        <f t="shared" si="2324"/>
        <v>0</v>
      </c>
      <c r="AS472" s="309">
        <f t="shared" si="2324"/>
        <v>0</v>
      </c>
      <c r="AT472" s="309">
        <f t="shared" si="2324"/>
        <v>0</v>
      </c>
      <c r="AU472" s="309">
        <f t="shared" si="2324"/>
        <v>0</v>
      </c>
      <c r="AV472" s="309">
        <f t="shared" si="2324"/>
        <v>0</v>
      </c>
      <c r="AW472" s="309">
        <f t="shared" si="2324"/>
        <v>0</v>
      </c>
      <c r="AX472" s="309">
        <f t="shared" si="2324"/>
        <v>0</v>
      </c>
      <c r="AY472" s="309">
        <f t="shared" si="2324"/>
        <v>0</v>
      </c>
      <c r="AZ472" s="309">
        <f t="shared" si="2324"/>
        <v>0</v>
      </c>
      <c r="BA472" s="309">
        <f t="shared" si="2324"/>
        <v>0</v>
      </c>
      <c r="BB472" s="309">
        <f t="shared" si="2324"/>
        <v>0</v>
      </c>
      <c r="BC472" s="310">
        <f t="shared" si="2324"/>
        <v>0</v>
      </c>
      <c r="BD472" s="310">
        <f t="shared" si="2324"/>
        <v>0</v>
      </c>
      <c r="BE472" s="310">
        <f t="shared" si="2324"/>
        <v>0</v>
      </c>
      <c r="BF472" s="310">
        <f t="shared" si="2324"/>
        <v>0</v>
      </c>
      <c r="BG472" s="310">
        <f t="shared" si="2324"/>
        <v>0</v>
      </c>
      <c r="BH472" s="310">
        <f t="shared" si="2324"/>
        <v>0</v>
      </c>
      <c r="BI472" s="311">
        <f t="shared" si="2324"/>
        <v>0</v>
      </c>
      <c r="BJ472" s="310">
        <f t="shared" si="2324"/>
        <v>0</v>
      </c>
      <c r="BK472" s="310">
        <f t="shared" si="2324"/>
        <v>0</v>
      </c>
      <c r="BL472" s="310">
        <f t="shared" si="2324"/>
        <v>0</v>
      </c>
      <c r="BM472" s="312">
        <f t="shared" ref="BM472:CC472" si="2325">BM426</f>
        <v>0</v>
      </c>
      <c r="BN472" s="312">
        <f t="shared" si="2325"/>
        <v>0</v>
      </c>
      <c r="BO472" s="312">
        <f t="shared" si="2325"/>
        <v>0</v>
      </c>
      <c r="BP472" s="312">
        <f t="shared" si="2325"/>
        <v>0</v>
      </c>
      <c r="BQ472" s="312">
        <f t="shared" si="2325"/>
        <v>0</v>
      </c>
      <c r="BR472" s="312">
        <f t="shared" si="2325"/>
        <v>0</v>
      </c>
      <c r="BS472" s="312">
        <f t="shared" si="2325"/>
        <v>0</v>
      </c>
      <c r="BT472" s="312">
        <f t="shared" si="2325"/>
        <v>0</v>
      </c>
      <c r="BU472" s="312">
        <f t="shared" si="2325"/>
        <v>0</v>
      </c>
      <c r="BV472" s="312">
        <f t="shared" si="2325"/>
        <v>0</v>
      </c>
      <c r="BW472" s="312">
        <f t="shared" si="2325"/>
        <v>0</v>
      </c>
      <c r="BX472" s="312">
        <f t="shared" si="2325"/>
        <v>0</v>
      </c>
      <c r="BY472" s="312">
        <f t="shared" si="2325"/>
        <v>0</v>
      </c>
      <c r="BZ472" s="312">
        <f t="shared" si="2325"/>
        <v>0</v>
      </c>
      <c r="CA472" s="312">
        <f t="shared" si="2325"/>
        <v>0</v>
      </c>
      <c r="CB472" s="312">
        <f t="shared" si="2325"/>
        <v>0</v>
      </c>
      <c r="CC472" s="312">
        <f t="shared" si="2325"/>
        <v>0</v>
      </c>
      <c r="CD472" s="364"/>
    </row>
    <row r="473" spans="37:82">
      <c r="AK473" s="171" t="s">
        <v>719</v>
      </c>
      <c r="AL473" s="122"/>
      <c r="AM473" s="122"/>
      <c r="AN473" s="308">
        <f t="shared" ref="AN473:BL473" si="2326">AN427</f>
        <v>0.21</v>
      </c>
      <c r="AO473" s="308">
        <f t="shared" si="2326"/>
        <v>0.21</v>
      </c>
      <c r="AP473" s="308">
        <f t="shared" si="2326"/>
        <v>0.21</v>
      </c>
      <c r="AQ473" s="308">
        <f t="shared" si="2326"/>
        <v>0.21</v>
      </c>
      <c r="AR473" s="308">
        <f t="shared" si="2326"/>
        <v>0.21</v>
      </c>
      <c r="AS473" s="309">
        <f t="shared" si="2326"/>
        <v>0.21</v>
      </c>
      <c r="AT473" s="309">
        <f t="shared" si="2326"/>
        <v>0.17</v>
      </c>
      <c r="AU473" s="309">
        <f t="shared" si="2326"/>
        <v>0.22</v>
      </c>
      <c r="AV473" s="309">
        <f t="shared" si="2326"/>
        <v>0.22</v>
      </c>
      <c r="AW473" s="309">
        <f t="shared" si="2326"/>
        <v>0.22</v>
      </c>
      <c r="AX473" s="309">
        <f t="shared" si="2326"/>
        <v>0.22</v>
      </c>
      <c r="AY473" s="309">
        <f t="shared" si="2326"/>
        <v>0.22</v>
      </c>
      <c r="AZ473" s="309">
        <f t="shared" si="2326"/>
        <v>0.22</v>
      </c>
      <c r="BA473" s="309">
        <f t="shared" si="2326"/>
        <v>0.22</v>
      </c>
      <c r="BB473" s="309">
        <f t="shared" si="2326"/>
        <v>0.23</v>
      </c>
      <c r="BC473" s="310">
        <f t="shared" si="2326"/>
        <v>0.23</v>
      </c>
      <c r="BD473" s="310">
        <f t="shared" si="2326"/>
        <v>0.23</v>
      </c>
      <c r="BE473" s="310">
        <f t="shared" si="2326"/>
        <v>0.23</v>
      </c>
      <c r="BF473" s="310">
        <f t="shared" si="2326"/>
        <v>0.23</v>
      </c>
      <c r="BG473" s="310">
        <f t="shared" si="2326"/>
        <v>0.23</v>
      </c>
      <c r="BH473" s="310">
        <f t="shared" si="2326"/>
        <v>0.23</v>
      </c>
      <c r="BI473" s="311">
        <f t="shared" si="2326"/>
        <v>0.23</v>
      </c>
      <c r="BJ473" s="310">
        <f t="shared" si="2326"/>
        <v>0.23</v>
      </c>
      <c r="BK473" s="310">
        <f t="shared" si="2326"/>
        <v>0.23</v>
      </c>
      <c r="BL473" s="310">
        <f t="shared" si="2326"/>
        <v>0.23</v>
      </c>
      <c r="BM473" s="312">
        <f t="shared" ref="BM473:CC473" si="2327">BM427</f>
        <v>0.23</v>
      </c>
      <c r="BN473" s="312">
        <f t="shared" si="2327"/>
        <v>0.23</v>
      </c>
      <c r="BO473" s="312">
        <f t="shared" si="2327"/>
        <v>0.23</v>
      </c>
      <c r="BP473" s="312">
        <f t="shared" si="2327"/>
        <v>0.23</v>
      </c>
      <c r="BQ473" s="312">
        <f t="shared" si="2327"/>
        <v>0.23</v>
      </c>
      <c r="BR473" s="312">
        <f t="shared" si="2327"/>
        <v>0.23</v>
      </c>
      <c r="BS473" s="312">
        <f t="shared" si="2327"/>
        <v>0.23</v>
      </c>
      <c r="BT473" s="312">
        <f t="shared" si="2327"/>
        <v>0.23</v>
      </c>
      <c r="BU473" s="312">
        <f t="shared" si="2327"/>
        <v>0.23</v>
      </c>
      <c r="BV473" s="312">
        <f t="shared" si="2327"/>
        <v>0.23</v>
      </c>
      <c r="BW473" s="312">
        <f t="shared" si="2327"/>
        <v>0.23</v>
      </c>
      <c r="BX473" s="312">
        <f t="shared" si="2327"/>
        <v>0.23</v>
      </c>
      <c r="BY473" s="312">
        <f t="shared" si="2327"/>
        <v>0.23</v>
      </c>
      <c r="BZ473" s="312">
        <f t="shared" si="2327"/>
        <v>0.23</v>
      </c>
      <c r="CA473" s="312">
        <f t="shared" si="2327"/>
        <v>0.23</v>
      </c>
      <c r="CB473" s="312">
        <f t="shared" si="2327"/>
        <v>0.23</v>
      </c>
      <c r="CC473" s="312">
        <f t="shared" si="2327"/>
        <v>0.23</v>
      </c>
      <c r="CD473" s="364"/>
    </row>
    <row r="474" spans="37:82">
      <c r="AK474" s="171" t="s">
        <v>720</v>
      </c>
      <c r="AL474" s="122"/>
      <c r="AM474" s="122"/>
      <c r="AN474" s="318">
        <f t="shared" ref="AN474:BL474" si="2328">AN428</f>
        <v>0.02</v>
      </c>
      <c r="AO474" s="318">
        <f t="shared" si="2328"/>
        <v>0.02</v>
      </c>
      <c r="AP474" s="318">
        <f t="shared" si="2328"/>
        <v>0.02</v>
      </c>
      <c r="AQ474" s="318">
        <f t="shared" si="2328"/>
        <v>0.02</v>
      </c>
      <c r="AR474" s="318">
        <f t="shared" si="2328"/>
        <v>0.02</v>
      </c>
      <c r="AS474" s="319">
        <f t="shared" si="2328"/>
        <v>0.02</v>
      </c>
      <c r="AT474" s="319">
        <f t="shared" si="2328"/>
        <v>0.02</v>
      </c>
      <c r="AU474" s="319">
        <f t="shared" si="2328"/>
        <v>0.02</v>
      </c>
      <c r="AV474" s="319">
        <f t="shared" si="2328"/>
        <v>0.02</v>
      </c>
      <c r="AW474" s="319">
        <f t="shared" si="2328"/>
        <v>0.02</v>
      </c>
      <c r="AX474" s="319">
        <f t="shared" si="2328"/>
        <v>0.02</v>
      </c>
      <c r="AY474" s="319">
        <f t="shared" si="2328"/>
        <v>0.02</v>
      </c>
      <c r="AZ474" s="319">
        <f t="shared" si="2328"/>
        <v>0.02</v>
      </c>
      <c r="BA474" s="319">
        <f t="shared" si="2328"/>
        <v>0.02</v>
      </c>
      <c r="BB474" s="319">
        <f t="shared" si="2328"/>
        <v>0.02</v>
      </c>
      <c r="BC474" s="320">
        <f t="shared" si="2328"/>
        <v>0.02</v>
      </c>
      <c r="BD474" s="320">
        <f t="shared" si="2328"/>
        <v>0.02</v>
      </c>
      <c r="BE474" s="320">
        <f t="shared" si="2328"/>
        <v>0.02</v>
      </c>
      <c r="BF474" s="320">
        <f t="shared" si="2328"/>
        <v>0.02</v>
      </c>
      <c r="BG474" s="320">
        <f t="shared" si="2328"/>
        <v>0.02</v>
      </c>
      <c r="BH474" s="320">
        <f t="shared" si="2328"/>
        <v>0.02</v>
      </c>
      <c r="BI474" s="321">
        <f t="shared" si="2328"/>
        <v>0.02</v>
      </c>
      <c r="BJ474" s="320">
        <f t="shared" si="2328"/>
        <v>0.02</v>
      </c>
      <c r="BK474" s="320">
        <f t="shared" si="2328"/>
        <v>0.02</v>
      </c>
      <c r="BL474" s="320">
        <f t="shared" si="2328"/>
        <v>0.02</v>
      </c>
      <c r="BM474" s="322">
        <f t="shared" ref="BM474:CC474" si="2329">BM428</f>
        <v>0.02</v>
      </c>
      <c r="BN474" s="322">
        <f t="shared" si="2329"/>
        <v>0.02</v>
      </c>
      <c r="BO474" s="322">
        <f t="shared" si="2329"/>
        <v>0.02</v>
      </c>
      <c r="BP474" s="322">
        <f t="shared" si="2329"/>
        <v>0.02</v>
      </c>
      <c r="BQ474" s="322">
        <f t="shared" si="2329"/>
        <v>0.02</v>
      </c>
      <c r="BR474" s="322">
        <f t="shared" si="2329"/>
        <v>0.02</v>
      </c>
      <c r="BS474" s="322">
        <f t="shared" si="2329"/>
        <v>0.02</v>
      </c>
      <c r="BT474" s="322">
        <f t="shared" si="2329"/>
        <v>0.02</v>
      </c>
      <c r="BU474" s="322">
        <f t="shared" si="2329"/>
        <v>0.02</v>
      </c>
      <c r="BV474" s="322">
        <f t="shared" si="2329"/>
        <v>0.02</v>
      </c>
      <c r="BW474" s="322">
        <f t="shared" si="2329"/>
        <v>0.02</v>
      </c>
      <c r="BX474" s="322">
        <f t="shared" si="2329"/>
        <v>0.02</v>
      </c>
      <c r="BY474" s="322">
        <f t="shared" si="2329"/>
        <v>0.02</v>
      </c>
      <c r="BZ474" s="322">
        <f t="shared" si="2329"/>
        <v>0.02</v>
      </c>
      <c r="CA474" s="322">
        <f t="shared" si="2329"/>
        <v>0.02</v>
      </c>
      <c r="CB474" s="322">
        <f t="shared" si="2329"/>
        <v>0.02</v>
      </c>
      <c r="CC474" s="322">
        <f t="shared" si="2329"/>
        <v>0.02</v>
      </c>
      <c r="CD474" s="364"/>
    </row>
    <row r="475" spans="37:82" ht="13.8" thickBot="1">
      <c r="AK475" s="171"/>
      <c r="AL475" s="122"/>
      <c r="AM475" s="122"/>
      <c r="AN475" s="318">
        <f t="shared" ref="AN475:BL475" si="2330">AN429</f>
        <v>0</v>
      </c>
      <c r="AO475" s="318">
        <f t="shared" si="2330"/>
        <v>0</v>
      </c>
      <c r="AP475" s="318">
        <f t="shared" si="2330"/>
        <v>0</v>
      </c>
      <c r="AQ475" s="318">
        <f t="shared" si="2330"/>
        <v>0</v>
      </c>
      <c r="AR475" s="318">
        <f t="shared" si="2330"/>
        <v>0</v>
      </c>
      <c r="AS475" s="319">
        <f t="shared" si="2330"/>
        <v>0</v>
      </c>
      <c r="AT475" s="319">
        <f t="shared" si="2330"/>
        <v>0</v>
      </c>
      <c r="AU475" s="319">
        <f t="shared" si="2330"/>
        <v>0</v>
      </c>
      <c r="AV475" s="319">
        <f t="shared" si="2330"/>
        <v>0</v>
      </c>
      <c r="AW475" s="319">
        <f t="shared" si="2330"/>
        <v>0</v>
      </c>
      <c r="AX475" s="319">
        <f t="shared" si="2330"/>
        <v>0</v>
      </c>
      <c r="AY475" s="319">
        <f t="shared" si="2330"/>
        <v>0</v>
      </c>
      <c r="AZ475" s="319">
        <f t="shared" si="2330"/>
        <v>0</v>
      </c>
      <c r="BA475" s="319">
        <f t="shared" si="2330"/>
        <v>0</v>
      </c>
      <c r="BB475" s="319">
        <f t="shared" si="2330"/>
        <v>0</v>
      </c>
      <c r="BC475" s="320">
        <f t="shared" si="2330"/>
        <v>0</v>
      </c>
      <c r="BD475" s="320">
        <f t="shared" si="2330"/>
        <v>0</v>
      </c>
      <c r="BE475" s="320">
        <f t="shared" si="2330"/>
        <v>0</v>
      </c>
      <c r="BF475" s="320">
        <f t="shared" si="2330"/>
        <v>0</v>
      </c>
      <c r="BG475" s="320">
        <f t="shared" si="2330"/>
        <v>0</v>
      </c>
      <c r="BH475" s="320">
        <f t="shared" si="2330"/>
        <v>0</v>
      </c>
      <c r="BI475" s="321">
        <f t="shared" si="2330"/>
        <v>0</v>
      </c>
      <c r="BJ475" s="320">
        <f t="shared" si="2330"/>
        <v>0</v>
      </c>
      <c r="BK475" s="320">
        <f t="shared" si="2330"/>
        <v>0</v>
      </c>
      <c r="BL475" s="320">
        <f t="shared" si="2330"/>
        <v>0</v>
      </c>
      <c r="BM475" s="322">
        <f t="shared" ref="BM475:CC475" si="2331">BM429</f>
        <v>0</v>
      </c>
      <c r="BN475" s="322">
        <f t="shared" si="2331"/>
        <v>0</v>
      </c>
      <c r="BO475" s="322">
        <f t="shared" si="2331"/>
        <v>0</v>
      </c>
      <c r="BP475" s="322">
        <f t="shared" si="2331"/>
        <v>0</v>
      </c>
      <c r="BQ475" s="322">
        <f t="shared" si="2331"/>
        <v>0</v>
      </c>
      <c r="BR475" s="322">
        <f t="shared" si="2331"/>
        <v>0</v>
      </c>
      <c r="BS475" s="322">
        <f t="shared" si="2331"/>
        <v>0</v>
      </c>
      <c r="BT475" s="322">
        <f t="shared" si="2331"/>
        <v>0</v>
      </c>
      <c r="BU475" s="322">
        <f t="shared" si="2331"/>
        <v>0</v>
      </c>
      <c r="BV475" s="322">
        <f t="shared" si="2331"/>
        <v>0</v>
      </c>
      <c r="BW475" s="322">
        <f t="shared" si="2331"/>
        <v>0</v>
      </c>
      <c r="BX475" s="322">
        <f t="shared" si="2331"/>
        <v>0</v>
      </c>
      <c r="BY475" s="322">
        <f t="shared" si="2331"/>
        <v>0</v>
      </c>
      <c r="BZ475" s="322">
        <f t="shared" si="2331"/>
        <v>0</v>
      </c>
      <c r="CA475" s="322">
        <f t="shared" si="2331"/>
        <v>0</v>
      </c>
      <c r="CB475" s="322">
        <f t="shared" si="2331"/>
        <v>0</v>
      </c>
      <c r="CC475" s="322">
        <f t="shared" si="2331"/>
        <v>0</v>
      </c>
      <c r="CD475" s="364"/>
    </row>
    <row r="476" spans="37:82">
      <c r="AK476" s="358" t="s">
        <v>1363</v>
      </c>
      <c r="AL476" s="125"/>
      <c r="AM476" s="284">
        <v>2020</v>
      </c>
      <c r="AN476" s="125">
        <v>2001</v>
      </c>
      <c r="AO476" s="286">
        <f t="shared" ref="AO476:BL476" si="2332">AN476+1</f>
        <v>2002</v>
      </c>
      <c r="AP476" s="287">
        <f t="shared" si="2332"/>
        <v>2003</v>
      </c>
      <c r="AQ476" s="287">
        <f t="shared" si="2332"/>
        <v>2004</v>
      </c>
      <c r="AR476" s="287">
        <f t="shared" si="2332"/>
        <v>2005</v>
      </c>
      <c r="AS476" s="285">
        <f t="shared" si="2332"/>
        <v>2006</v>
      </c>
      <c r="AT476" s="285">
        <f t="shared" si="2332"/>
        <v>2007</v>
      </c>
      <c r="AU476" s="285">
        <f t="shared" si="2332"/>
        <v>2008</v>
      </c>
      <c r="AV476" s="285">
        <f t="shared" si="2332"/>
        <v>2009</v>
      </c>
      <c r="AW476" s="285">
        <f t="shared" si="2332"/>
        <v>2010</v>
      </c>
      <c r="AX476" s="285">
        <f t="shared" si="2332"/>
        <v>2011</v>
      </c>
      <c r="AY476" s="285">
        <f t="shared" si="2332"/>
        <v>2012</v>
      </c>
      <c r="AZ476" s="285">
        <f t="shared" si="2332"/>
        <v>2013</v>
      </c>
      <c r="BA476" s="285">
        <f t="shared" si="2332"/>
        <v>2014</v>
      </c>
      <c r="BB476" s="285">
        <f t="shared" si="2332"/>
        <v>2015</v>
      </c>
      <c r="BC476" s="288">
        <f t="shared" si="2332"/>
        <v>2016</v>
      </c>
      <c r="BD476" s="288">
        <f t="shared" si="2332"/>
        <v>2017</v>
      </c>
      <c r="BE476" s="288">
        <f t="shared" si="2332"/>
        <v>2018</v>
      </c>
      <c r="BF476" s="288">
        <f t="shared" si="2332"/>
        <v>2019</v>
      </c>
      <c r="BG476" s="288">
        <f t="shared" si="2332"/>
        <v>2020</v>
      </c>
      <c r="BH476" s="288">
        <f t="shared" si="2332"/>
        <v>2021</v>
      </c>
      <c r="BI476" s="289">
        <f t="shared" si="2332"/>
        <v>2022</v>
      </c>
      <c r="BJ476" s="288">
        <f t="shared" si="2332"/>
        <v>2023</v>
      </c>
      <c r="BK476" s="288">
        <f t="shared" si="2332"/>
        <v>2024</v>
      </c>
      <c r="BL476" s="288">
        <f t="shared" si="2332"/>
        <v>2025</v>
      </c>
      <c r="BM476" s="290">
        <f t="shared" ref="BM476" si="2333">BL476+1</f>
        <v>2026</v>
      </c>
      <c r="BN476" s="290">
        <f t="shared" ref="BN476" si="2334">BM476+1</f>
        <v>2027</v>
      </c>
      <c r="BO476" s="290">
        <f t="shared" ref="BO476" si="2335">BN476+1</f>
        <v>2028</v>
      </c>
      <c r="BP476" s="290">
        <f t="shared" ref="BP476" si="2336">BO476+1</f>
        <v>2029</v>
      </c>
      <c r="BQ476" s="290">
        <f t="shared" ref="BQ476" si="2337">BP476+1</f>
        <v>2030</v>
      </c>
      <c r="BR476" s="290">
        <f t="shared" ref="BR476" si="2338">BQ476+1</f>
        <v>2031</v>
      </c>
      <c r="BS476" s="290">
        <f t="shared" ref="BS476" si="2339">BR476+1</f>
        <v>2032</v>
      </c>
      <c r="BT476" s="290">
        <f t="shared" ref="BT476" si="2340">BS476+1</f>
        <v>2033</v>
      </c>
      <c r="BU476" s="290">
        <f t="shared" ref="BU476" si="2341">BT476+1</f>
        <v>2034</v>
      </c>
      <c r="BV476" s="290">
        <f t="shared" ref="BV476" si="2342">BU476+1</f>
        <v>2035</v>
      </c>
      <c r="BW476" s="290">
        <f t="shared" ref="BW476" si="2343">BV476+1</f>
        <v>2036</v>
      </c>
      <c r="BX476" s="290">
        <f t="shared" ref="BX476" si="2344">BW476+1</f>
        <v>2037</v>
      </c>
      <c r="BY476" s="290">
        <f t="shared" ref="BY476" si="2345">BX476+1</f>
        <v>2038</v>
      </c>
      <c r="BZ476" s="290">
        <f t="shared" ref="BZ476" si="2346">BY476+1</f>
        <v>2039</v>
      </c>
      <c r="CA476" s="290">
        <f t="shared" ref="CA476" si="2347">BZ476+1</f>
        <v>2040</v>
      </c>
      <c r="CB476" s="290">
        <f t="shared" ref="CB476" si="2348">CA476+1</f>
        <v>2041</v>
      </c>
      <c r="CC476" s="290">
        <f t="shared" ref="CC476" si="2349">CB476+1</f>
        <v>2042</v>
      </c>
      <c r="CD476" s="291"/>
    </row>
    <row r="477" spans="37:82">
      <c r="AK477" s="171"/>
      <c r="AL477" s="122"/>
      <c r="AM477" s="122"/>
      <c r="AN477" s="122" t="s">
        <v>1357</v>
      </c>
      <c r="AO477" s="293" t="s">
        <v>1357</v>
      </c>
      <c r="AP477" s="148" t="s">
        <v>1357</v>
      </c>
      <c r="AQ477" s="148" t="s">
        <v>1357</v>
      </c>
      <c r="AR477" s="148" t="s">
        <v>1357</v>
      </c>
      <c r="AS477" s="3" t="s">
        <v>1357</v>
      </c>
      <c r="AT477" s="3" t="s">
        <v>1357</v>
      </c>
      <c r="AU477" s="3" t="s">
        <v>1357</v>
      </c>
      <c r="AV477" s="3" t="s">
        <v>1357</v>
      </c>
      <c r="AW477" s="3" t="s">
        <v>1357</v>
      </c>
      <c r="AX477" s="3" t="s">
        <v>1357</v>
      </c>
      <c r="AY477" s="3" t="s">
        <v>1357</v>
      </c>
      <c r="AZ477" s="3" t="s">
        <v>1357</v>
      </c>
      <c r="BA477" s="3" t="s">
        <v>1357</v>
      </c>
      <c r="BB477" s="3" t="s">
        <v>1357</v>
      </c>
      <c r="BC477" s="121" t="s">
        <v>1357</v>
      </c>
      <c r="BD477" s="121" t="s">
        <v>1357</v>
      </c>
      <c r="BE477" s="121" t="s">
        <v>1357</v>
      </c>
      <c r="BF477" s="121" t="s">
        <v>1357</v>
      </c>
      <c r="BG477" s="121" t="s">
        <v>1357</v>
      </c>
      <c r="BH477" s="121" t="s">
        <v>1357</v>
      </c>
      <c r="BI477" s="294" t="s">
        <v>1357</v>
      </c>
      <c r="BJ477" s="121" t="s">
        <v>1357</v>
      </c>
      <c r="BK477" s="121" t="s">
        <v>1357</v>
      </c>
      <c r="BL477" s="121" t="s">
        <v>1357</v>
      </c>
      <c r="BM477" s="295" t="s">
        <v>1357</v>
      </c>
      <c r="BN477" s="295" t="s">
        <v>1357</v>
      </c>
      <c r="BO477" s="295" t="s">
        <v>1357</v>
      </c>
      <c r="BP477" s="295" t="s">
        <v>1357</v>
      </c>
      <c r="BQ477" s="295" t="s">
        <v>1357</v>
      </c>
      <c r="BR477" s="295" t="s">
        <v>1357</v>
      </c>
      <c r="BS477" s="295" t="s">
        <v>1357</v>
      </c>
      <c r="BT477" s="295" t="s">
        <v>1357</v>
      </c>
      <c r="BU477" s="295" t="s">
        <v>1357</v>
      </c>
      <c r="BV477" s="295" t="s">
        <v>1357</v>
      </c>
      <c r="BW477" s="295" t="s">
        <v>1357</v>
      </c>
      <c r="BX477" s="295" t="s">
        <v>1357</v>
      </c>
      <c r="BY477" s="295" t="s">
        <v>1357</v>
      </c>
      <c r="BZ477" s="295" t="s">
        <v>1357</v>
      </c>
      <c r="CA477" s="295" t="s">
        <v>1357</v>
      </c>
      <c r="CB477" s="295" t="s">
        <v>1357</v>
      </c>
      <c r="CC477" s="295" t="s">
        <v>1357</v>
      </c>
      <c r="CD477" s="178"/>
    </row>
    <row r="478" spans="37:82">
      <c r="AK478" s="171" t="s">
        <v>715</v>
      </c>
      <c r="AL478" s="122"/>
      <c r="AM478" s="359"/>
      <c r="AN478" s="300">
        <f>AN405</f>
        <v>2.6651231066002534E-2</v>
      </c>
      <c r="AO478" s="299">
        <f t="shared" ref="AO478:BL478" si="2350">AO405</f>
        <v>3.7659730819599391E-2</v>
      </c>
      <c r="AP478" s="299">
        <f t="shared" si="2350"/>
        <v>4.1433788213758316E-2</v>
      </c>
      <c r="AQ478" s="299">
        <f t="shared" si="2350"/>
        <v>4.1022225148983571E-2</v>
      </c>
      <c r="AR478" s="299">
        <f t="shared" si="2350"/>
        <v>3.2974624821844323E-2</v>
      </c>
      <c r="AS478" s="300">
        <f t="shared" si="2350"/>
        <v>1.741105519772157E-2</v>
      </c>
      <c r="AT478" s="300">
        <f t="shared" si="2350"/>
        <v>1.0559160160651171E-2</v>
      </c>
      <c r="AU478" s="300">
        <f t="shared" si="2350"/>
        <v>1.0162187059377326E-2</v>
      </c>
      <c r="AV478" s="300">
        <f t="shared" si="2350"/>
        <v>1.7668932912550117E-2</v>
      </c>
      <c r="AW478" s="300">
        <f t="shared" si="2350"/>
        <v>2.5444356029305171E-2</v>
      </c>
      <c r="AX478" s="300">
        <f t="shared" si="2350"/>
        <v>2.4641313377188334E-2</v>
      </c>
      <c r="AY478" s="300">
        <f t="shared" si="2350"/>
        <v>2.1741447391596669E-2</v>
      </c>
      <c r="AZ478" s="300">
        <f t="shared" si="2350"/>
        <v>2.5437233887533495E-2</v>
      </c>
      <c r="BA478" s="300">
        <f t="shared" si="2350"/>
        <v>1.3861492515345297E-2</v>
      </c>
      <c r="BB478" s="300">
        <f t="shared" si="2350"/>
        <v>1.3694652802078267E-2</v>
      </c>
      <c r="BC478" s="301">
        <f t="shared" si="2350"/>
        <v>1.2383656557784395E-2</v>
      </c>
      <c r="BD478" s="301">
        <f t="shared" si="2350"/>
        <v>1.3646416148230811E-2</v>
      </c>
      <c r="BE478" s="301">
        <f t="shared" si="2350"/>
        <v>1.451037729467175E-2</v>
      </c>
      <c r="BF478" s="301">
        <f t="shared" si="2350"/>
        <v>1.6186984318659059E-2</v>
      </c>
      <c r="BG478" s="301">
        <f t="shared" si="2350"/>
        <v>2.056297127094453E-2</v>
      </c>
      <c r="BH478" s="301">
        <f t="shared" si="2350"/>
        <v>2.2436713595748392E-2</v>
      </c>
      <c r="BI478" s="302">
        <f t="shared" si="2350"/>
        <v>2.1004539684301715E-2</v>
      </c>
      <c r="BJ478" s="301">
        <f t="shared" si="2350"/>
        <v>2.4462787806639907E-2</v>
      </c>
      <c r="BK478" s="301">
        <f t="shared" si="2350"/>
        <v>5.0900385505608714E-2</v>
      </c>
      <c r="BL478" s="301">
        <f t="shared" si="2350"/>
        <v>6.2614622044458779E-2</v>
      </c>
      <c r="BM478" s="303">
        <f t="shared" ref="BM478:CC478" si="2351">BM405</f>
        <v>6.2614622044458779E-2</v>
      </c>
      <c r="BN478" s="303">
        <f t="shared" si="2351"/>
        <v>6.2614622044458779E-2</v>
      </c>
      <c r="BO478" s="303">
        <f t="shared" si="2351"/>
        <v>6.2614622044458779E-2</v>
      </c>
      <c r="BP478" s="303">
        <f t="shared" si="2351"/>
        <v>6.2614622044458779E-2</v>
      </c>
      <c r="BQ478" s="303">
        <f t="shared" si="2351"/>
        <v>6.2614622044458779E-2</v>
      </c>
      <c r="BR478" s="303">
        <f t="shared" si="2351"/>
        <v>6.2614622044458779E-2</v>
      </c>
      <c r="BS478" s="303">
        <f t="shared" si="2351"/>
        <v>6.2614622044458779E-2</v>
      </c>
      <c r="BT478" s="303">
        <f t="shared" si="2351"/>
        <v>6.2614622044458779E-2</v>
      </c>
      <c r="BU478" s="303">
        <f t="shared" si="2351"/>
        <v>6.2614622044458779E-2</v>
      </c>
      <c r="BV478" s="303">
        <f t="shared" si="2351"/>
        <v>6.2614622044458779E-2</v>
      </c>
      <c r="BW478" s="303">
        <f t="shared" si="2351"/>
        <v>6.2614622044458779E-2</v>
      </c>
      <c r="BX478" s="303">
        <f t="shared" si="2351"/>
        <v>6.2614622044458779E-2</v>
      </c>
      <c r="BY478" s="303">
        <f t="shared" si="2351"/>
        <v>6.2614622044458779E-2</v>
      </c>
      <c r="BZ478" s="303">
        <f t="shared" si="2351"/>
        <v>6.2614622044458779E-2</v>
      </c>
      <c r="CA478" s="303">
        <f t="shared" si="2351"/>
        <v>6.2614622044458779E-2</v>
      </c>
      <c r="CB478" s="303">
        <f t="shared" si="2351"/>
        <v>6.2614622044458779E-2</v>
      </c>
      <c r="CC478" s="303">
        <f t="shared" si="2351"/>
        <v>6.2614622044458779E-2</v>
      </c>
      <c r="CD478" s="178"/>
    </row>
    <row r="479" spans="37:82">
      <c r="AK479" s="171" t="s">
        <v>716</v>
      </c>
      <c r="AL479" s="122"/>
      <c r="AM479" s="359"/>
      <c r="AN479" s="309">
        <f t="shared" ref="AN479:BL479" si="2352">AN406</f>
        <v>5.4500009839908214E-2</v>
      </c>
      <c r="AO479" s="308">
        <f t="shared" si="2352"/>
        <v>4.7799991598603153E-2</v>
      </c>
      <c r="AP479" s="308">
        <f t="shared" si="2352"/>
        <v>4.6599997461220122E-2</v>
      </c>
      <c r="AQ479" s="308">
        <f t="shared" si="2352"/>
        <v>4.5000007490993976E-2</v>
      </c>
      <c r="AR479" s="308">
        <f t="shared" si="2352"/>
        <v>3.9300011835601056E-2</v>
      </c>
      <c r="AS479" s="309">
        <f t="shared" si="2352"/>
        <v>3.6156695917221038E-2</v>
      </c>
      <c r="AT479" s="309">
        <f t="shared" si="2352"/>
        <v>3.8235620751875921E-2</v>
      </c>
      <c r="AU479" s="309">
        <f t="shared" si="2352"/>
        <v>4.410003903757409E-2</v>
      </c>
      <c r="AV479" s="309">
        <f t="shared" si="2352"/>
        <v>4.2200028760331243E-2</v>
      </c>
      <c r="AW479" s="309">
        <f t="shared" si="2352"/>
        <v>3.8900033450578686E-2</v>
      </c>
      <c r="AX479" s="309">
        <f t="shared" si="2352"/>
        <v>3.1000007537453245E-2</v>
      </c>
      <c r="AY479" s="309">
        <f t="shared" si="2352"/>
        <v>2.7100009653499013E-2</v>
      </c>
      <c r="AZ479" s="309">
        <f t="shared" si="2352"/>
        <v>2.2300050192195053E-2</v>
      </c>
      <c r="BA479" s="309">
        <f t="shared" si="2352"/>
        <v>2.5299957325744638E-2</v>
      </c>
      <c r="BB479" s="309">
        <f t="shared" si="2352"/>
        <v>1.5399960174683036E-2</v>
      </c>
      <c r="BC479" s="310">
        <f t="shared" si="2352"/>
        <v>1.1100034333807018E-2</v>
      </c>
      <c r="BD479" s="310">
        <f t="shared" si="2352"/>
        <v>7.1000003200292205E-3</v>
      </c>
      <c r="BE479" s="310">
        <f t="shared" si="2352"/>
        <v>9.1000155016305317E-3</v>
      </c>
      <c r="BF479" s="310">
        <f t="shared" si="2352"/>
        <v>8.6000335029261521E-3</v>
      </c>
      <c r="BG479" s="310">
        <f t="shared" si="2352"/>
        <v>1.0400554570129117E-3</v>
      </c>
      <c r="BH479" s="310">
        <f t="shared" si="2352"/>
        <v>-2.1600186074329786E-3</v>
      </c>
      <c r="BI479" s="311">
        <f t="shared" si="2352"/>
        <v>8.7995469739587939E-4</v>
      </c>
      <c r="BJ479" s="310">
        <f t="shared" si="2352"/>
        <v>2.3329968858514682E-2</v>
      </c>
      <c r="BK479" s="310">
        <f t="shared" si="2352"/>
        <v>3.0590005328907655E-2</v>
      </c>
      <c r="BL479" s="310">
        <f t="shared" si="2352"/>
        <v>2.6869942060977925E-2</v>
      </c>
      <c r="BM479" s="312">
        <f t="shared" ref="BM479:CC479" si="2353">BM406</f>
        <v>2.6869942060977925E-2</v>
      </c>
      <c r="BN479" s="312">
        <f t="shared" si="2353"/>
        <v>2.6869942060977925E-2</v>
      </c>
      <c r="BO479" s="312">
        <f t="shared" si="2353"/>
        <v>2.6869942060977925E-2</v>
      </c>
      <c r="BP479" s="312">
        <f t="shared" si="2353"/>
        <v>2.6869942060977925E-2</v>
      </c>
      <c r="BQ479" s="312">
        <f t="shared" si="2353"/>
        <v>2.6869942060977925E-2</v>
      </c>
      <c r="BR479" s="312">
        <f t="shared" si="2353"/>
        <v>2.6869942060977925E-2</v>
      </c>
      <c r="BS479" s="312">
        <f t="shared" si="2353"/>
        <v>2.6869942060977925E-2</v>
      </c>
      <c r="BT479" s="312">
        <f t="shared" si="2353"/>
        <v>2.6869942060977925E-2</v>
      </c>
      <c r="BU479" s="312">
        <f t="shared" si="2353"/>
        <v>2.6869942060977925E-2</v>
      </c>
      <c r="BV479" s="312">
        <f t="shared" si="2353"/>
        <v>2.6869942060977925E-2</v>
      </c>
      <c r="BW479" s="312">
        <f t="shared" si="2353"/>
        <v>2.6869942060977925E-2</v>
      </c>
      <c r="BX479" s="312">
        <f t="shared" si="2353"/>
        <v>2.6869942060977925E-2</v>
      </c>
      <c r="BY479" s="312">
        <f t="shared" si="2353"/>
        <v>2.6869942060977925E-2</v>
      </c>
      <c r="BZ479" s="312">
        <f t="shared" si="2353"/>
        <v>2.6869942060977925E-2</v>
      </c>
      <c r="CA479" s="312">
        <f t="shared" si="2353"/>
        <v>2.6869942060977925E-2</v>
      </c>
      <c r="CB479" s="312">
        <f t="shared" si="2353"/>
        <v>2.6869942060977925E-2</v>
      </c>
      <c r="CC479" s="312">
        <f t="shared" si="2353"/>
        <v>2.6869942060977925E-2</v>
      </c>
      <c r="CD479" s="178"/>
    </row>
    <row r="480" spans="37:82">
      <c r="AK480" s="171" t="s">
        <v>717</v>
      </c>
      <c r="AL480" s="122"/>
      <c r="AM480" s="360"/>
      <c r="AN480" s="309">
        <f t="shared" ref="AN480:BL480" si="2354">AN407</f>
        <v>0.214</v>
      </c>
      <c r="AO480" s="308">
        <f t="shared" si="2354"/>
        <v>0.214</v>
      </c>
      <c r="AP480" s="308">
        <f t="shared" si="2354"/>
        <v>0.214</v>
      </c>
      <c r="AQ480" s="308">
        <f t="shared" si="2354"/>
        <v>0.214</v>
      </c>
      <c r="AR480" s="308">
        <f t="shared" si="2354"/>
        <v>0.214</v>
      </c>
      <c r="AS480" s="309">
        <f t="shared" si="2354"/>
        <v>0.214</v>
      </c>
      <c r="AT480" s="309">
        <f t="shared" si="2354"/>
        <v>0.20100000000000001</v>
      </c>
      <c r="AU480" s="309">
        <f t="shared" si="2354"/>
        <v>0.20100000000000001</v>
      </c>
      <c r="AV480" s="309">
        <f t="shared" si="2354"/>
        <v>0.20100000000000001</v>
      </c>
      <c r="AW480" s="309">
        <f t="shared" si="2354"/>
        <v>0.20100000000000001</v>
      </c>
      <c r="AX480" s="309">
        <f t="shared" si="2354"/>
        <v>0.20100000000000001</v>
      </c>
      <c r="AY480" s="309">
        <f t="shared" si="2354"/>
        <v>0.20100000000000001</v>
      </c>
      <c r="AZ480" s="309">
        <f t="shared" si="2354"/>
        <v>0.20100000000000001</v>
      </c>
      <c r="BA480" s="309">
        <f t="shared" si="2354"/>
        <v>0.20100000000000001</v>
      </c>
      <c r="BB480" s="309">
        <f t="shared" si="2354"/>
        <v>0.20100000000000001</v>
      </c>
      <c r="BC480" s="310">
        <f t="shared" si="2354"/>
        <v>0.20100000000000001</v>
      </c>
      <c r="BD480" s="310">
        <f t="shared" si="2354"/>
        <v>0.20100000000000001</v>
      </c>
      <c r="BE480" s="310">
        <f t="shared" si="2354"/>
        <v>0.20100000000000001</v>
      </c>
      <c r="BF480" s="310">
        <f t="shared" si="2354"/>
        <v>0.20100000000000001</v>
      </c>
      <c r="BG480" s="310">
        <f t="shared" si="2354"/>
        <v>0.20100000000000001</v>
      </c>
      <c r="BH480" s="310">
        <f t="shared" si="2354"/>
        <v>0.20100000000000001</v>
      </c>
      <c r="BI480" s="311">
        <f t="shared" si="2354"/>
        <v>0.20100000000000001</v>
      </c>
      <c r="BJ480" s="310">
        <f t="shared" si="2354"/>
        <v>0.20100000000000001</v>
      </c>
      <c r="BK480" s="310">
        <f t="shared" si="2354"/>
        <v>0.20100000000000001</v>
      </c>
      <c r="BL480" s="310">
        <f t="shared" si="2354"/>
        <v>0.20100000000000001</v>
      </c>
      <c r="BM480" s="312">
        <f t="shared" ref="BM480:CC480" si="2355">BM407</f>
        <v>0.20100000000000001</v>
      </c>
      <c r="BN480" s="312">
        <f t="shared" si="2355"/>
        <v>0.20100000000000001</v>
      </c>
      <c r="BO480" s="312">
        <f t="shared" si="2355"/>
        <v>0.20100000000000001</v>
      </c>
      <c r="BP480" s="312">
        <f t="shared" si="2355"/>
        <v>0.20100000000000001</v>
      </c>
      <c r="BQ480" s="312">
        <f t="shared" si="2355"/>
        <v>0.20100000000000001</v>
      </c>
      <c r="BR480" s="312">
        <f t="shared" si="2355"/>
        <v>0.20100000000000001</v>
      </c>
      <c r="BS480" s="312">
        <f t="shared" si="2355"/>
        <v>0.20100000000000001</v>
      </c>
      <c r="BT480" s="312">
        <f t="shared" si="2355"/>
        <v>0.20100000000000001</v>
      </c>
      <c r="BU480" s="312">
        <f t="shared" si="2355"/>
        <v>0.20100000000000001</v>
      </c>
      <c r="BV480" s="312">
        <f t="shared" si="2355"/>
        <v>0.20100000000000001</v>
      </c>
      <c r="BW480" s="312">
        <f t="shared" si="2355"/>
        <v>0.20100000000000001</v>
      </c>
      <c r="BX480" s="312">
        <f t="shared" si="2355"/>
        <v>0.20100000000000001</v>
      </c>
      <c r="BY480" s="312">
        <f t="shared" si="2355"/>
        <v>0.20100000000000001</v>
      </c>
      <c r="BZ480" s="312">
        <f t="shared" si="2355"/>
        <v>0.20100000000000001</v>
      </c>
      <c r="CA480" s="312">
        <f t="shared" si="2355"/>
        <v>0.20100000000000001</v>
      </c>
      <c r="CB480" s="312">
        <f t="shared" si="2355"/>
        <v>0.20100000000000001</v>
      </c>
      <c r="CC480" s="312">
        <f t="shared" si="2355"/>
        <v>0.20100000000000001</v>
      </c>
      <c r="CD480" s="178"/>
    </row>
    <row r="481" spans="37:82" ht="15.6">
      <c r="AK481" s="171" t="s">
        <v>718</v>
      </c>
      <c r="AL481" s="122"/>
      <c r="AM481" s="360"/>
      <c r="AN481" s="309">
        <f t="shared" ref="AN481:BL481" si="2356">AN408</f>
        <v>1.4E-2</v>
      </c>
      <c r="AO481" s="308">
        <f t="shared" si="2356"/>
        <v>1.4E-2</v>
      </c>
      <c r="AP481" s="308">
        <f t="shared" si="2356"/>
        <v>1.4E-2</v>
      </c>
      <c r="AQ481" s="308">
        <f t="shared" si="2356"/>
        <v>1.4E-2</v>
      </c>
      <c r="AR481" s="308">
        <f t="shared" si="2356"/>
        <v>1.4E-2</v>
      </c>
      <c r="AS481" s="309">
        <f t="shared" si="2356"/>
        <v>1.4E-2</v>
      </c>
      <c r="AT481" s="309">
        <f t="shared" si="2356"/>
        <v>1.4E-2</v>
      </c>
      <c r="AU481" s="309">
        <f t="shared" si="2356"/>
        <v>1.4E-2</v>
      </c>
      <c r="AV481" s="309">
        <f t="shared" si="2356"/>
        <v>1.4E-2</v>
      </c>
      <c r="AW481" s="309">
        <f t="shared" si="2356"/>
        <v>1.4E-2</v>
      </c>
      <c r="AX481" s="309">
        <f t="shared" si="2356"/>
        <v>1.4E-2</v>
      </c>
      <c r="AY481" s="309">
        <f t="shared" si="2356"/>
        <v>1.4E-2</v>
      </c>
      <c r="AZ481" s="309">
        <f t="shared" si="2356"/>
        <v>1.4E-2</v>
      </c>
      <c r="BA481" s="309">
        <f t="shared" si="2356"/>
        <v>1.4E-2</v>
      </c>
      <c r="BB481" s="309">
        <f t="shared" si="2356"/>
        <v>1.4E-2</v>
      </c>
      <c r="BC481" s="310">
        <f t="shared" si="2356"/>
        <v>1.4E-2</v>
      </c>
      <c r="BD481" s="310">
        <f t="shared" si="2356"/>
        <v>1.4E-2</v>
      </c>
      <c r="BE481" s="310">
        <f t="shared" si="2356"/>
        <v>1.4E-2</v>
      </c>
      <c r="BF481" s="310">
        <f t="shared" si="2356"/>
        <v>1.4E-2</v>
      </c>
      <c r="BG481" s="310">
        <f t="shared" si="2356"/>
        <v>1.4E-2</v>
      </c>
      <c r="BH481" s="310">
        <f t="shared" si="2356"/>
        <v>1.4E-2</v>
      </c>
      <c r="BI481" s="311">
        <f t="shared" si="2356"/>
        <v>1.4E-2</v>
      </c>
      <c r="BJ481" s="310">
        <f t="shared" si="2356"/>
        <v>1.4E-2</v>
      </c>
      <c r="BK481" s="310">
        <f t="shared" si="2356"/>
        <v>1.4E-2</v>
      </c>
      <c r="BL481" s="310">
        <f t="shared" si="2356"/>
        <v>1.4E-2</v>
      </c>
      <c r="BM481" s="312">
        <f t="shared" ref="BM481:CC481" si="2357">BM408</f>
        <v>1.4E-2</v>
      </c>
      <c r="BN481" s="312">
        <f t="shared" si="2357"/>
        <v>1.4E-2</v>
      </c>
      <c r="BO481" s="312">
        <f t="shared" si="2357"/>
        <v>1.4E-2</v>
      </c>
      <c r="BP481" s="312">
        <f t="shared" si="2357"/>
        <v>1.4E-2</v>
      </c>
      <c r="BQ481" s="312">
        <f t="shared" si="2357"/>
        <v>1.4E-2</v>
      </c>
      <c r="BR481" s="312">
        <f t="shared" si="2357"/>
        <v>1.4E-2</v>
      </c>
      <c r="BS481" s="312">
        <f t="shared" si="2357"/>
        <v>1.4E-2</v>
      </c>
      <c r="BT481" s="312">
        <f t="shared" si="2357"/>
        <v>1.4E-2</v>
      </c>
      <c r="BU481" s="312">
        <f t="shared" si="2357"/>
        <v>1.4E-2</v>
      </c>
      <c r="BV481" s="312">
        <f t="shared" si="2357"/>
        <v>1.4E-2</v>
      </c>
      <c r="BW481" s="312">
        <f t="shared" si="2357"/>
        <v>1.4E-2</v>
      </c>
      <c r="BX481" s="312">
        <f t="shared" si="2357"/>
        <v>1.4E-2</v>
      </c>
      <c r="BY481" s="312">
        <f t="shared" si="2357"/>
        <v>1.4E-2</v>
      </c>
      <c r="BZ481" s="312">
        <f t="shared" si="2357"/>
        <v>1.4E-2</v>
      </c>
      <c r="CA481" s="312">
        <f t="shared" si="2357"/>
        <v>1.4E-2</v>
      </c>
      <c r="CB481" s="312">
        <f t="shared" si="2357"/>
        <v>1.4E-2</v>
      </c>
      <c r="CC481" s="312">
        <f t="shared" si="2357"/>
        <v>1.4E-2</v>
      </c>
      <c r="CD481" s="178"/>
    </row>
    <row r="482" spans="37:82">
      <c r="AK482" s="171" t="s">
        <v>719</v>
      </c>
      <c r="AL482" s="122"/>
      <c r="AM482" s="361"/>
      <c r="AN482" s="338">
        <f t="shared" ref="AN482:AS483" si="2358">AN409</f>
        <v>0.21</v>
      </c>
      <c r="AO482" s="308">
        <f t="shared" si="2358"/>
        <v>0.21</v>
      </c>
      <c r="AP482" s="308">
        <f t="shared" si="2358"/>
        <v>0.21</v>
      </c>
      <c r="AQ482" s="308">
        <f t="shared" si="2358"/>
        <v>0.21</v>
      </c>
      <c r="AR482" s="308">
        <f t="shared" si="2358"/>
        <v>0.21</v>
      </c>
      <c r="AS482" s="309">
        <f t="shared" si="2358"/>
        <v>0.21</v>
      </c>
      <c r="AT482" s="458">
        <f>IF(AND(AA17&gt;39082,AA17&lt;39142)=TRUE,21%,17%)</f>
        <v>0.17</v>
      </c>
      <c r="AU482" s="428">
        <v>0.22</v>
      </c>
      <c r="AV482" s="428">
        <f t="shared" ref="AV482:BL482" si="2359">AU482</f>
        <v>0.22</v>
      </c>
      <c r="AW482" s="428">
        <f t="shared" si="2359"/>
        <v>0.22</v>
      </c>
      <c r="AX482" s="428">
        <f t="shared" si="2359"/>
        <v>0.22</v>
      </c>
      <c r="AY482" s="428">
        <f t="shared" si="2359"/>
        <v>0.22</v>
      </c>
      <c r="AZ482" s="428">
        <f t="shared" si="2359"/>
        <v>0.22</v>
      </c>
      <c r="BA482" s="428">
        <f t="shared" si="2359"/>
        <v>0.22</v>
      </c>
      <c r="BB482" s="428">
        <f>+BB409</f>
        <v>0.28999999999999998</v>
      </c>
      <c r="BC482" s="428">
        <f t="shared" si="2359"/>
        <v>0.28999999999999998</v>
      </c>
      <c r="BD482" s="428">
        <f t="shared" si="2359"/>
        <v>0.28999999999999998</v>
      </c>
      <c r="BE482" s="428">
        <f t="shared" si="2359"/>
        <v>0.28999999999999998</v>
      </c>
      <c r="BF482" s="428">
        <v>0.251</v>
      </c>
      <c r="BG482" s="428">
        <f t="shared" si="2359"/>
        <v>0.251</v>
      </c>
      <c r="BH482" s="428">
        <f t="shared" si="2359"/>
        <v>0.251</v>
      </c>
      <c r="BI482" s="459">
        <f t="shared" si="2359"/>
        <v>0.251</v>
      </c>
      <c r="BJ482" s="428">
        <f t="shared" si="2359"/>
        <v>0.251</v>
      </c>
      <c r="BK482" s="428">
        <f t="shared" si="2359"/>
        <v>0.251</v>
      </c>
      <c r="BL482" s="428">
        <f t="shared" si="2359"/>
        <v>0.251</v>
      </c>
      <c r="BM482" s="460">
        <f t="shared" ref="BM482" si="2360">BL482</f>
        <v>0.251</v>
      </c>
      <c r="BN482" s="460">
        <f t="shared" ref="BN482" si="2361">BM482</f>
        <v>0.251</v>
      </c>
      <c r="BO482" s="460">
        <f t="shared" ref="BO482" si="2362">BN482</f>
        <v>0.251</v>
      </c>
      <c r="BP482" s="460">
        <f t="shared" ref="BP482" si="2363">BO482</f>
        <v>0.251</v>
      </c>
      <c r="BQ482" s="460">
        <f t="shared" ref="BQ482" si="2364">BP482</f>
        <v>0.251</v>
      </c>
      <c r="BR482" s="460">
        <f t="shared" ref="BR482" si="2365">BQ482</f>
        <v>0.251</v>
      </c>
      <c r="BS482" s="460">
        <f t="shared" ref="BS482" si="2366">BR482</f>
        <v>0.251</v>
      </c>
      <c r="BT482" s="460">
        <f t="shared" ref="BT482" si="2367">BS482</f>
        <v>0.251</v>
      </c>
      <c r="BU482" s="460">
        <f t="shared" ref="BU482" si="2368">BT482</f>
        <v>0.251</v>
      </c>
      <c r="BV482" s="460">
        <f t="shared" ref="BV482" si="2369">BU482</f>
        <v>0.251</v>
      </c>
      <c r="BW482" s="460">
        <f t="shared" ref="BW482" si="2370">BV482</f>
        <v>0.251</v>
      </c>
      <c r="BX482" s="460">
        <f t="shared" ref="BX482" si="2371">BW482</f>
        <v>0.251</v>
      </c>
      <c r="BY482" s="460">
        <f t="shared" ref="BY482" si="2372">BX482</f>
        <v>0.251</v>
      </c>
      <c r="BZ482" s="460">
        <f t="shared" ref="BZ482" si="2373">BY482</f>
        <v>0.251</v>
      </c>
      <c r="CA482" s="460">
        <f t="shared" ref="CA482" si="2374">BZ482</f>
        <v>0.251</v>
      </c>
      <c r="CB482" s="460">
        <f t="shared" ref="CB482" si="2375">CA482</f>
        <v>0.251</v>
      </c>
      <c r="CC482" s="460">
        <f t="shared" ref="CC482" si="2376">CB482</f>
        <v>0.251</v>
      </c>
      <c r="CD482" s="178"/>
    </row>
    <row r="483" spans="37:82">
      <c r="AK483" s="171" t="s">
        <v>720</v>
      </c>
      <c r="AL483" s="122"/>
      <c r="AM483" s="361"/>
      <c r="AN483" s="319">
        <f t="shared" si="2358"/>
        <v>0.02</v>
      </c>
      <c r="AO483" s="318">
        <f t="shared" si="2358"/>
        <v>0.02</v>
      </c>
      <c r="AP483" s="318">
        <f t="shared" si="2358"/>
        <v>0.02</v>
      </c>
      <c r="AQ483" s="318">
        <f t="shared" si="2358"/>
        <v>0.02</v>
      </c>
      <c r="AR483" s="318">
        <f t="shared" si="2358"/>
        <v>0.02</v>
      </c>
      <c r="AS483" s="319">
        <f t="shared" si="2358"/>
        <v>0.02</v>
      </c>
      <c r="AT483" s="319">
        <f>AT410</f>
        <v>0.02</v>
      </c>
      <c r="AU483" s="319">
        <f t="shared" ref="AU483:BL483" si="2377">AU410</f>
        <v>0.02</v>
      </c>
      <c r="AV483" s="319">
        <f t="shared" si="2377"/>
        <v>0.02</v>
      </c>
      <c r="AW483" s="319">
        <f t="shared" si="2377"/>
        <v>0.02</v>
      </c>
      <c r="AX483" s="319">
        <f t="shared" si="2377"/>
        <v>0.02</v>
      </c>
      <c r="AY483" s="319">
        <f t="shared" si="2377"/>
        <v>0.02</v>
      </c>
      <c r="AZ483" s="319">
        <f t="shared" si="2377"/>
        <v>0.02</v>
      </c>
      <c r="BA483" s="319">
        <f t="shared" si="2377"/>
        <v>0.02</v>
      </c>
      <c r="BB483" s="319">
        <f t="shared" si="2377"/>
        <v>0.02</v>
      </c>
      <c r="BC483" s="320">
        <f t="shared" si="2377"/>
        <v>0.02</v>
      </c>
      <c r="BD483" s="320">
        <f t="shared" si="2377"/>
        <v>0.02</v>
      </c>
      <c r="BE483" s="320">
        <f t="shared" si="2377"/>
        <v>0.02</v>
      </c>
      <c r="BF483" s="320">
        <f t="shared" si="2377"/>
        <v>0.02</v>
      </c>
      <c r="BG483" s="320">
        <f t="shared" si="2377"/>
        <v>0.02</v>
      </c>
      <c r="BH483" s="320">
        <f t="shared" si="2377"/>
        <v>0.02</v>
      </c>
      <c r="BI483" s="321">
        <f t="shared" si="2377"/>
        <v>0.02</v>
      </c>
      <c r="BJ483" s="320">
        <f t="shared" si="2377"/>
        <v>0.02</v>
      </c>
      <c r="BK483" s="320">
        <f t="shared" si="2377"/>
        <v>0.02</v>
      </c>
      <c r="BL483" s="320">
        <f t="shared" si="2377"/>
        <v>0.02</v>
      </c>
      <c r="BM483" s="322">
        <f t="shared" ref="BM483:CC483" si="2378">BM410</f>
        <v>0.02</v>
      </c>
      <c r="BN483" s="322">
        <f t="shared" si="2378"/>
        <v>0.02</v>
      </c>
      <c r="BO483" s="322">
        <f t="shared" si="2378"/>
        <v>0.02</v>
      </c>
      <c r="BP483" s="322">
        <f t="shared" si="2378"/>
        <v>0.02</v>
      </c>
      <c r="BQ483" s="322">
        <f t="shared" si="2378"/>
        <v>0.02</v>
      </c>
      <c r="BR483" s="322">
        <f t="shared" si="2378"/>
        <v>0.02</v>
      </c>
      <c r="BS483" s="322">
        <f t="shared" si="2378"/>
        <v>0.02</v>
      </c>
      <c r="BT483" s="322">
        <f t="shared" si="2378"/>
        <v>0.02</v>
      </c>
      <c r="BU483" s="322">
        <f t="shared" si="2378"/>
        <v>0.02</v>
      </c>
      <c r="BV483" s="322">
        <f t="shared" si="2378"/>
        <v>0.02</v>
      </c>
      <c r="BW483" s="322">
        <f t="shared" si="2378"/>
        <v>0.02</v>
      </c>
      <c r="BX483" s="322">
        <f t="shared" si="2378"/>
        <v>0.02</v>
      </c>
      <c r="BY483" s="322">
        <f t="shared" si="2378"/>
        <v>0.02</v>
      </c>
      <c r="BZ483" s="322">
        <f t="shared" si="2378"/>
        <v>0.02</v>
      </c>
      <c r="CA483" s="322">
        <f t="shared" si="2378"/>
        <v>0.02</v>
      </c>
      <c r="CB483" s="322">
        <f t="shared" si="2378"/>
        <v>0.02</v>
      </c>
      <c r="CC483" s="322">
        <f t="shared" si="2378"/>
        <v>0.02</v>
      </c>
      <c r="CD483" s="178"/>
    </row>
    <row r="484" spans="37:82">
      <c r="AK484" s="363"/>
      <c r="AL484" s="40"/>
      <c r="AM484" s="122"/>
      <c r="AN484" s="122"/>
      <c r="AO484" s="293"/>
      <c r="AP484" s="148"/>
      <c r="AQ484" s="148"/>
      <c r="AR484" s="148"/>
      <c r="BC484" s="121"/>
      <c r="BD484" s="121"/>
      <c r="BG484" s="121"/>
      <c r="BH484" s="121"/>
      <c r="BI484" s="294"/>
      <c r="BJ484" s="121"/>
      <c r="BK484" s="121"/>
      <c r="BL484" s="121"/>
      <c r="BM484" s="295"/>
      <c r="BN484" s="295"/>
      <c r="BO484" s="295"/>
      <c r="BP484" s="295"/>
      <c r="BQ484" s="295"/>
      <c r="BR484" s="295"/>
      <c r="BS484" s="295"/>
      <c r="BT484" s="295"/>
      <c r="BU484" s="295"/>
      <c r="BV484" s="295"/>
      <c r="BW484" s="295"/>
      <c r="BX484" s="295"/>
      <c r="BY484" s="295"/>
      <c r="BZ484" s="295"/>
      <c r="CA484" s="295"/>
      <c r="CB484" s="295"/>
      <c r="CC484" s="295"/>
      <c r="CD484" s="364"/>
    </row>
    <row r="485" spans="37:82">
      <c r="AK485" s="363"/>
      <c r="AL485" s="40"/>
      <c r="AM485" s="122"/>
      <c r="AN485" s="328">
        <v>2001</v>
      </c>
      <c r="AO485" s="329">
        <f t="shared" ref="AO485:BL485" si="2379">AN485+1</f>
        <v>2002</v>
      </c>
      <c r="AP485" s="148">
        <f t="shared" si="2379"/>
        <v>2003</v>
      </c>
      <c r="AQ485" s="148">
        <f t="shared" si="2379"/>
        <v>2004</v>
      </c>
      <c r="AR485" s="148">
        <f t="shared" si="2379"/>
        <v>2005</v>
      </c>
      <c r="AS485" s="3">
        <f t="shared" si="2379"/>
        <v>2006</v>
      </c>
      <c r="AT485" s="3">
        <f t="shared" si="2379"/>
        <v>2007</v>
      </c>
      <c r="AU485" s="3">
        <f t="shared" si="2379"/>
        <v>2008</v>
      </c>
      <c r="AV485" s="3">
        <f t="shared" si="2379"/>
        <v>2009</v>
      </c>
      <c r="AW485" s="3">
        <f t="shared" si="2379"/>
        <v>2010</v>
      </c>
      <c r="AX485" s="3">
        <f t="shared" si="2379"/>
        <v>2011</v>
      </c>
      <c r="AY485" s="3">
        <f t="shared" si="2379"/>
        <v>2012</v>
      </c>
      <c r="AZ485" s="3">
        <f t="shared" si="2379"/>
        <v>2013</v>
      </c>
      <c r="BA485" s="3">
        <f t="shared" si="2379"/>
        <v>2014</v>
      </c>
      <c r="BB485" s="3">
        <f t="shared" si="2379"/>
        <v>2015</v>
      </c>
      <c r="BC485" s="121">
        <f t="shared" si="2379"/>
        <v>2016</v>
      </c>
      <c r="BD485" s="121">
        <f t="shared" si="2379"/>
        <v>2017</v>
      </c>
      <c r="BE485" s="121">
        <f t="shared" si="2379"/>
        <v>2018</v>
      </c>
      <c r="BF485" s="121">
        <f t="shared" si="2379"/>
        <v>2019</v>
      </c>
      <c r="BG485" s="121">
        <f t="shared" si="2379"/>
        <v>2020</v>
      </c>
      <c r="BH485" s="121">
        <f t="shared" si="2379"/>
        <v>2021</v>
      </c>
      <c r="BI485" s="294">
        <f t="shared" si="2379"/>
        <v>2022</v>
      </c>
      <c r="BJ485" s="121">
        <f t="shared" si="2379"/>
        <v>2023</v>
      </c>
      <c r="BK485" s="121">
        <f t="shared" si="2379"/>
        <v>2024</v>
      </c>
      <c r="BL485" s="121">
        <f t="shared" si="2379"/>
        <v>2025</v>
      </c>
      <c r="BM485" s="295">
        <f t="shared" ref="BM485" si="2380">BL485+1</f>
        <v>2026</v>
      </c>
      <c r="BN485" s="295">
        <f t="shared" ref="BN485" si="2381">BM485+1</f>
        <v>2027</v>
      </c>
      <c r="BO485" s="295">
        <f t="shared" ref="BO485" si="2382">BN485+1</f>
        <v>2028</v>
      </c>
      <c r="BP485" s="295">
        <f t="shared" ref="BP485" si="2383">BO485+1</f>
        <v>2029</v>
      </c>
      <c r="BQ485" s="295">
        <f t="shared" ref="BQ485" si="2384">BP485+1</f>
        <v>2030</v>
      </c>
      <c r="BR485" s="295">
        <f t="shared" ref="BR485" si="2385">BQ485+1</f>
        <v>2031</v>
      </c>
      <c r="BS485" s="295">
        <f t="shared" ref="BS485" si="2386">BR485+1</f>
        <v>2032</v>
      </c>
      <c r="BT485" s="295">
        <f t="shared" ref="BT485" si="2387">BS485+1</f>
        <v>2033</v>
      </c>
      <c r="BU485" s="295">
        <f t="shared" ref="BU485" si="2388">BT485+1</f>
        <v>2034</v>
      </c>
      <c r="BV485" s="295">
        <f t="shared" ref="BV485" si="2389">BU485+1</f>
        <v>2035</v>
      </c>
      <c r="BW485" s="295">
        <f t="shared" ref="BW485" si="2390">BV485+1</f>
        <v>2036</v>
      </c>
      <c r="BX485" s="295">
        <f t="shared" ref="BX485" si="2391">BW485+1</f>
        <v>2037</v>
      </c>
      <c r="BY485" s="295">
        <f t="shared" ref="BY485" si="2392">BX485+1</f>
        <v>2038</v>
      </c>
      <c r="BZ485" s="295">
        <f t="shared" ref="BZ485" si="2393">BY485+1</f>
        <v>2039</v>
      </c>
      <c r="CA485" s="295">
        <f t="shared" ref="CA485" si="2394">BZ485+1</f>
        <v>2040</v>
      </c>
      <c r="CB485" s="295">
        <f t="shared" ref="CB485" si="2395">CA485+1</f>
        <v>2041</v>
      </c>
      <c r="CC485" s="295">
        <f t="shared" ref="CC485" si="2396">CB485+1</f>
        <v>2042</v>
      </c>
      <c r="CD485" s="364"/>
    </row>
    <row r="486" spans="37:82">
      <c r="AK486" s="171"/>
      <c r="AL486" s="122"/>
      <c r="AM486" s="122"/>
      <c r="AN486" s="122" t="s">
        <v>721</v>
      </c>
      <c r="AO486" s="293" t="s">
        <v>721</v>
      </c>
      <c r="AP486" s="148" t="s">
        <v>721</v>
      </c>
      <c r="AQ486" s="148" t="s">
        <v>721</v>
      </c>
      <c r="AR486" s="148" t="s">
        <v>721</v>
      </c>
      <c r="AS486" s="3" t="s">
        <v>721</v>
      </c>
      <c r="AT486" s="3" t="s">
        <v>721</v>
      </c>
      <c r="AU486" s="3" t="s">
        <v>721</v>
      </c>
      <c r="AV486" s="3" t="s">
        <v>721</v>
      </c>
      <c r="AW486" s="3" t="s">
        <v>721</v>
      </c>
      <c r="AX486" s="3" t="s">
        <v>721</v>
      </c>
      <c r="AY486" s="3" t="s">
        <v>721</v>
      </c>
      <c r="AZ486" s="3" t="s">
        <v>721</v>
      </c>
      <c r="BA486" s="3" t="s">
        <v>721</v>
      </c>
      <c r="BB486" s="3" t="s">
        <v>721</v>
      </c>
      <c r="BC486" s="121" t="s">
        <v>721</v>
      </c>
      <c r="BD486" s="121" t="s">
        <v>721</v>
      </c>
      <c r="BE486" s="121" t="s">
        <v>721</v>
      </c>
      <c r="BF486" s="121" t="s">
        <v>721</v>
      </c>
      <c r="BG486" s="121" t="s">
        <v>721</v>
      </c>
      <c r="BH486" s="121" t="s">
        <v>721</v>
      </c>
      <c r="BI486" s="294" t="s">
        <v>721</v>
      </c>
      <c r="BJ486" s="121" t="s">
        <v>721</v>
      </c>
      <c r="BK486" s="121" t="s">
        <v>721</v>
      </c>
      <c r="BL486" s="121" t="s">
        <v>721</v>
      </c>
      <c r="BM486" s="295" t="s">
        <v>721</v>
      </c>
      <c r="BN486" s="295" t="s">
        <v>721</v>
      </c>
      <c r="BO486" s="295" t="s">
        <v>721</v>
      </c>
      <c r="BP486" s="295" t="s">
        <v>721</v>
      </c>
      <c r="BQ486" s="295" t="s">
        <v>721</v>
      </c>
      <c r="BR486" s="295" t="s">
        <v>721</v>
      </c>
      <c r="BS486" s="295" t="s">
        <v>721</v>
      </c>
      <c r="BT486" s="295" t="s">
        <v>721</v>
      </c>
      <c r="BU486" s="295" t="s">
        <v>721</v>
      </c>
      <c r="BV486" s="295" t="s">
        <v>721</v>
      </c>
      <c r="BW486" s="295" t="s">
        <v>721</v>
      </c>
      <c r="BX486" s="295" t="s">
        <v>721</v>
      </c>
      <c r="BY486" s="295" t="s">
        <v>721</v>
      </c>
      <c r="BZ486" s="295" t="s">
        <v>721</v>
      </c>
      <c r="CA486" s="295" t="s">
        <v>721</v>
      </c>
      <c r="CB486" s="295" t="s">
        <v>721</v>
      </c>
      <c r="CC486" s="295" t="s">
        <v>721</v>
      </c>
      <c r="CD486" s="364"/>
    </row>
    <row r="487" spans="37:82">
      <c r="AK487" s="171" t="s">
        <v>715</v>
      </c>
      <c r="AL487" s="122"/>
      <c r="AM487" s="122"/>
      <c r="AN487" s="300">
        <f t="shared" ref="AN487:BL487" si="2397">AN414</f>
        <v>2.6651231066002534E-2</v>
      </c>
      <c r="AO487" s="300">
        <f t="shared" si="2397"/>
        <v>3.7659730819599391E-2</v>
      </c>
      <c r="AP487" s="300">
        <f t="shared" si="2397"/>
        <v>4.1433788213758316E-2</v>
      </c>
      <c r="AQ487" s="299">
        <f t="shared" si="2397"/>
        <v>4.1022225148983571E-2</v>
      </c>
      <c r="AR487" s="299">
        <f t="shared" si="2397"/>
        <v>3.2974624821844323E-2</v>
      </c>
      <c r="AS487" s="300">
        <f t="shared" si="2397"/>
        <v>1.741105519772157E-2</v>
      </c>
      <c r="AT487" s="300">
        <f t="shared" si="2397"/>
        <v>1.0559160160651171E-2</v>
      </c>
      <c r="AU487" s="300">
        <f t="shared" si="2397"/>
        <v>1.0162187059377326E-2</v>
      </c>
      <c r="AV487" s="300">
        <f t="shared" si="2397"/>
        <v>1.7668932912550117E-2</v>
      </c>
      <c r="AW487" s="300">
        <f t="shared" si="2397"/>
        <v>2.5444356029305171E-2</v>
      </c>
      <c r="AX487" s="300">
        <f t="shared" si="2397"/>
        <v>2.4641313377188334E-2</v>
      </c>
      <c r="AY487" s="300">
        <f t="shared" si="2397"/>
        <v>2.1741447391596669E-2</v>
      </c>
      <c r="AZ487" s="300">
        <f t="shared" si="2397"/>
        <v>2.5437233887533495E-2</v>
      </c>
      <c r="BA487" s="300">
        <f t="shared" si="2397"/>
        <v>1.3861492515345297E-2</v>
      </c>
      <c r="BB487" s="300">
        <f t="shared" si="2397"/>
        <v>1.3694652802078267E-2</v>
      </c>
      <c r="BC487" s="301">
        <f t="shared" si="2397"/>
        <v>1.2383656557784395E-2</v>
      </c>
      <c r="BD487" s="301">
        <f t="shared" si="2397"/>
        <v>1.3646416148230811E-2</v>
      </c>
      <c r="BE487" s="301">
        <f t="shared" si="2397"/>
        <v>1.451037729467175E-2</v>
      </c>
      <c r="BF487" s="301">
        <f t="shared" si="2397"/>
        <v>1.6186984318659059E-2</v>
      </c>
      <c r="BG487" s="301">
        <f t="shared" si="2397"/>
        <v>2.056297127094453E-2</v>
      </c>
      <c r="BH487" s="301">
        <f t="shared" si="2397"/>
        <v>2.2436713595748392E-2</v>
      </c>
      <c r="BI487" s="302">
        <f t="shared" si="2397"/>
        <v>2.1004539684301715E-2</v>
      </c>
      <c r="BJ487" s="301">
        <f t="shared" si="2397"/>
        <v>2.4462787806639907E-2</v>
      </c>
      <c r="BK487" s="301">
        <f t="shared" si="2397"/>
        <v>5.0900385505608714E-2</v>
      </c>
      <c r="BL487" s="301">
        <f t="shared" si="2397"/>
        <v>6.2614622044458779E-2</v>
      </c>
      <c r="BM487" s="303">
        <f t="shared" ref="BM487:CC487" si="2398">BM414</f>
        <v>6.2614622044458779E-2</v>
      </c>
      <c r="BN487" s="303">
        <f t="shared" si="2398"/>
        <v>6.2614622044458779E-2</v>
      </c>
      <c r="BO487" s="303">
        <f t="shared" si="2398"/>
        <v>6.2614622044458779E-2</v>
      </c>
      <c r="BP487" s="303">
        <f t="shared" si="2398"/>
        <v>6.2614622044458779E-2</v>
      </c>
      <c r="BQ487" s="303">
        <f t="shared" si="2398"/>
        <v>6.2614622044458779E-2</v>
      </c>
      <c r="BR487" s="303">
        <f t="shared" si="2398"/>
        <v>6.2614622044458779E-2</v>
      </c>
      <c r="BS487" s="303">
        <f t="shared" si="2398"/>
        <v>6.2614622044458779E-2</v>
      </c>
      <c r="BT487" s="303">
        <f t="shared" si="2398"/>
        <v>6.2614622044458779E-2</v>
      </c>
      <c r="BU487" s="303">
        <f t="shared" si="2398"/>
        <v>6.2614622044458779E-2</v>
      </c>
      <c r="BV487" s="303">
        <f t="shared" si="2398"/>
        <v>6.2614622044458779E-2</v>
      </c>
      <c r="BW487" s="303">
        <f t="shared" si="2398"/>
        <v>6.2614622044458779E-2</v>
      </c>
      <c r="BX487" s="303">
        <f t="shared" si="2398"/>
        <v>6.2614622044458779E-2</v>
      </c>
      <c r="BY487" s="303">
        <f t="shared" si="2398"/>
        <v>6.2614622044458779E-2</v>
      </c>
      <c r="BZ487" s="303">
        <f t="shared" si="2398"/>
        <v>6.2614622044458779E-2</v>
      </c>
      <c r="CA487" s="303">
        <f t="shared" si="2398"/>
        <v>6.2614622044458779E-2</v>
      </c>
      <c r="CB487" s="303">
        <f t="shared" si="2398"/>
        <v>6.2614622044458779E-2</v>
      </c>
      <c r="CC487" s="303">
        <f t="shared" si="2398"/>
        <v>6.2614622044458779E-2</v>
      </c>
      <c r="CD487" s="364"/>
    </row>
    <row r="488" spans="37:82">
      <c r="AK488" s="171" t="s">
        <v>716</v>
      </c>
      <c r="AL488" s="122"/>
      <c r="AM488" s="122"/>
      <c r="AN488" s="309">
        <f t="shared" ref="AN488:BL488" si="2399">AN415</f>
        <v>5.4500009839908214E-2</v>
      </c>
      <c r="AO488" s="309">
        <f t="shared" si="2399"/>
        <v>4.7799991598603153E-2</v>
      </c>
      <c r="AP488" s="309">
        <f t="shared" si="2399"/>
        <v>4.6599997461220122E-2</v>
      </c>
      <c r="AQ488" s="308">
        <f t="shared" si="2399"/>
        <v>4.5000007490993976E-2</v>
      </c>
      <c r="AR488" s="308">
        <f t="shared" si="2399"/>
        <v>3.9300011835601056E-2</v>
      </c>
      <c r="AS488" s="309">
        <f t="shared" si="2399"/>
        <v>3.6156695917221038E-2</v>
      </c>
      <c r="AT488" s="309">
        <f t="shared" si="2399"/>
        <v>3.8235620751875921E-2</v>
      </c>
      <c r="AU488" s="309">
        <f t="shared" si="2399"/>
        <v>4.410003903757409E-2</v>
      </c>
      <c r="AV488" s="309">
        <f t="shared" si="2399"/>
        <v>4.2200028760331243E-2</v>
      </c>
      <c r="AW488" s="309">
        <f t="shared" si="2399"/>
        <v>3.8900033450578686E-2</v>
      </c>
      <c r="AX488" s="309">
        <f t="shared" si="2399"/>
        <v>3.1000007537453245E-2</v>
      </c>
      <c r="AY488" s="309">
        <f t="shared" si="2399"/>
        <v>2.7100009653499013E-2</v>
      </c>
      <c r="AZ488" s="309">
        <f t="shared" si="2399"/>
        <v>2.2300050192195053E-2</v>
      </c>
      <c r="BA488" s="309">
        <f t="shared" si="2399"/>
        <v>2.5299957325744638E-2</v>
      </c>
      <c r="BB488" s="309">
        <f t="shared" si="2399"/>
        <v>1.5399960174683036E-2</v>
      </c>
      <c r="BC488" s="310">
        <f t="shared" si="2399"/>
        <v>1.1100034333807018E-2</v>
      </c>
      <c r="BD488" s="310">
        <f t="shared" si="2399"/>
        <v>7.1000003200292205E-3</v>
      </c>
      <c r="BE488" s="310">
        <f t="shared" si="2399"/>
        <v>9.1000155016305317E-3</v>
      </c>
      <c r="BF488" s="310">
        <f t="shared" si="2399"/>
        <v>8.6000335029261521E-3</v>
      </c>
      <c r="BG488" s="310">
        <f t="shared" si="2399"/>
        <v>1.0400554570129117E-3</v>
      </c>
      <c r="BH488" s="310">
        <f t="shared" si="2399"/>
        <v>-2.1600186074329786E-3</v>
      </c>
      <c r="BI488" s="311">
        <f t="shared" si="2399"/>
        <v>8.7995469739587939E-4</v>
      </c>
      <c r="BJ488" s="310">
        <f t="shared" si="2399"/>
        <v>2.3329968858514682E-2</v>
      </c>
      <c r="BK488" s="310">
        <f t="shared" si="2399"/>
        <v>3.0590005328907655E-2</v>
      </c>
      <c r="BL488" s="310">
        <f t="shared" si="2399"/>
        <v>2.6869942060977925E-2</v>
      </c>
      <c r="BM488" s="312">
        <f t="shared" ref="BM488:CC488" si="2400">BM415</f>
        <v>2.6869942060977925E-2</v>
      </c>
      <c r="BN488" s="312">
        <f t="shared" si="2400"/>
        <v>2.6869942060977925E-2</v>
      </c>
      <c r="BO488" s="312">
        <f t="shared" si="2400"/>
        <v>2.6869942060977925E-2</v>
      </c>
      <c r="BP488" s="312">
        <f t="shared" si="2400"/>
        <v>2.6869942060977925E-2</v>
      </c>
      <c r="BQ488" s="312">
        <f t="shared" si="2400"/>
        <v>2.6869942060977925E-2</v>
      </c>
      <c r="BR488" s="312">
        <f t="shared" si="2400"/>
        <v>2.6869942060977925E-2</v>
      </c>
      <c r="BS488" s="312">
        <f t="shared" si="2400"/>
        <v>2.6869942060977925E-2</v>
      </c>
      <c r="BT488" s="312">
        <f t="shared" si="2400"/>
        <v>2.6869942060977925E-2</v>
      </c>
      <c r="BU488" s="312">
        <f t="shared" si="2400"/>
        <v>2.6869942060977925E-2</v>
      </c>
      <c r="BV488" s="312">
        <f t="shared" si="2400"/>
        <v>2.6869942060977925E-2</v>
      </c>
      <c r="BW488" s="312">
        <f t="shared" si="2400"/>
        <v>2.6869942060977925E-2</v>
      </c>
      <c r="BX488" s="312">
        <f t="shared" si="2400"/>
        <v>2.6869942060977925E-2</v>
      </c>
      <c r="BY488" s="312">
        <f t="shared" si="2400"/>
        <v>2.6869942060977925E-2</v>
      </c>
      <c r="BZ488" s="312">
        <f t="shared" si="2400"/>
        <v>2.6869942060977925E-2</v>
      </c>
      <c r="CA488" s="312">
        <f t="shared" si="2400"/>
        <v>2.6869942060977925E-2</v>
      </c>
      <c r="CB488" s="312">
        <f t="shared" si="2400"/>
        <v>2.6869942060977925E-2</v>
      </c>
      <c r="CC488" s="312">
        <f t="shared" si="2400"/>
        <v>2.6869942060977925E-2</v>
      </c>
      <c r="CD488" s="364"/>
    </row>
    <row r="489" spans="37:82">
      <c r="AK489" s="171" t="s">
        <v>717</v>
      </c>
      <c r="AL489" s="122"/>
      <c r="AM489" s="122"/>
      <c r="AN489" s="309">
        <f t="shared" ref="AN489:BL489" si="2401">AN416</f>
        <v>0.214</v>
      </c>
      <c r="AO489" s="309">
        <f t="shared" si="2401"/>
        <v>0.214</v>
      </c>
      <c r="AP489" s="309">
        <f t="shared" si="2401"/>
        <v>0.214</v>
      </c>
      <c r="AQ489" s="308">
        <f t="shared" si="2401"/>
        <v>0.214</v>
      </c>
      <c r="AR489" s="308">
        <f t="shared" si="2401"/>
        <v>0.214</v>
      </c>
      <c r="AS489" s="309">
        <f t="shared" si="2401"/>
        <v>0.214</v>
      </c>
      <c r="AT489" s="309">
        <f t="shared" si="2401"/>
        <v>0.20100000000000001</v>
      </c>
      <c r="AU489" s="309">
        <f t="shared" si="2401"/>
        <v>0.20100000000000001</v>
      </c>
      <c r="AV489" s="309">
        <f t="shared" si="2401"/>
        <v>0.20100000000000001</v>
      </c>
      <c r="AW489" s="309">
        <f t="shared" si="2401"/>
        <v>0.20100000000000001</v>
      </c>
      <c r="AX489" s="309">
        <f t="shared" si="2401"/>
        <v>0.20100000000000001</v>
      </c>
      <c r="AY489" s="309">
        <f t="shared" si="2401"/>
        <v>0.20100000000000001</v>
      </c>
      <c r="AZ489" s="309">
        <f t="shared" si="2401"/>
        <v>0.20100000000000001</v>
      </c>
      <c r="BA489" s="309">
        <f t="shared" si="2401"/>
        <v>0.20100000000000001</v>
      </c>
      <c r="BB489" s="309">
        <f t="shared" si="2401"/>
        <v>0.20100000000000001</v>
      </c>
      <c r="BC489" s="310">
        <f t="shared" si="2401"/>
        <v>0.20100000000000001</v>
      </c>
      <c r="BD489" s="310">
        <f t="shared" si="2401"/>
        <v>0.20100000000000001</v>
      </c>
      <c r="BE489" s="310">
        <f t="shared" si="2401"/>
        <v>0.20100000000000001</v>
      </c>
      <c r="BF489" s="310">
        <f t="shared" si="2401"/>
        <v>0.20100000000000001</v>
      </c>
      <c r="BG489" s="310">
        <f t="shared" si="2401"/>
        <v>0.20100000000000001</v>
      </c>
      <c r="BH489" s="310">
        <f t="shared" si="2401"/>
        <v>0.20100000000000001</v>
      </c>
      <c r="BI489" s="311">
        <f t="shared" si="2401"/>
        <v>0.20100000000000001</v>
      </c>
      <c r="BJ489" s="310">
        <f t="shared" si="2401"/>
        <v>0.20100000000000001</v>
      </c>
      <c r="BK489" s="310">
        <f t="shared" si="2401"/>
        <v>0.20100000000000001</v>
      </c>
      <c r="BL489" s="310">
        <f t="shared" si="2401"/>
        <v>0.20100000000000001</v>
      </c>
      <c r="BM489" s="312">
        <f t="shared" ref="BM489:CC489" si="2402">BM416</f>
        <v>0.20100000000000001</v>
      </c>
      <c r="BN489" s="312">
        <f t="shared" si="2402"/>
        <v>0.20100000000000001</v>
      </c>
      <c r="BO489" s="312">
        <f t="shared" si="2402"/>
        <v>0.20100000000000001</v>
      </c>
      <c r="BP489" s="312">
        <f t="shared" si="2402"/>
        <v>0.20100000000000001</v>
      </c>
      <c r="BQ489" s="312">
        <f t="shared" si="2402"/>
        <v>0.20100000000000001</v>
      </c>
      <c r="BR489" s="312">
        <f t="shared" si="2402"/>
        <v>0.20100000000000001</v>
      </c>
      <c r="BS489" s="312">
        <f t="shared" si="2402"/>
        <v>0.20100000000000001</v>
      </c>
      <c r="BT489" s="312">
        <f t="shared" si="2402"/>
        <v>0.20100000000000001</v>
      </c>
      <c r="BU489" s="312">
        <f t="shared" si="2402"/>
        <v>0.20100000000000001</v>
      </c>
      <c r="BV489" s="312">
        <f t="shared" si="2402"/>
        <v>0.20100000000000001</v>
      </c>
      <c r="BW489" s="312">
        <f t="shared" si="2402"/>
        <v>0.20100000000000001</v>
      </c>
      <c r="BX489" s="312">
        <f t="shared" si="2402"/>
        <v>0.20100000000000001</v>
      </c>
      <c r="BY489" s="312">
        <f t="shared" si="2402"/>
        <v>0.20100000000000001</v>
      </c>
      <c r="BZ489" s="312">
        <f t="shared" si="2402"/>
        <v>0.20100000000000001</v>
      </c>
      <c r="CA489" s="312">
        <f t="shared" si="2402"/>
        <v>0.20100000000000001</v>
      </c>
      <c r="CB489" s="312">
        <f t="shared" si="2402"/>
        <v>0.20100000000000001</v>
      </c>
      <c r="CC489" s="312">
        <f t="shared" si="2402"/>
        <v>0.20100000000000001</v>
      </c>
      <c r="CD489" s="364"/>
    </row>
    <row r="490" spans="37:82" ht="15.6">
      <c r="AK490" s="171" t="s">
        <v>718</v>
      </c>
      <c r="AL490" s="122"/>
      <c r="AM490" s="122"/>
      <c r="AN490" s="309">
        <f t="shared" ref="AN490:BL490" si="2403">AN417</f>
        <v>0</v>
      </c>
      <c r="AO490" s="309">
        <f t="shared" si="2403"/>
        <v>0</v>
      </c>
      <c r="AP490" s="309">
        <f t="shared" si="2403"/>
        <v>0</v>
      </c>
      <c r="AQ490" s="308">
        <f t="shared" si="2403"/>
        <v>0</v>
      </c>
      <c r="AR490" s="308">
        <f t="shared" si="2403"/>
        <v>0</v>
      </c>
      <c r="AS490" s="309">
        <f t="shared" si="2403"/>
        <v>0</v>
      </c>
      <c r="AT490" s="309">
        <f t="shared" si="2403"/>
        <v>0</v>
      </c>
      <c r="AU490" s="309">
        <f t="shared" si="2403"/>
        <v>0</v>
      </c>
      <c r="AV490" s="309">
        <f t="shared" si="2403"/>
        <v>0</v>
      </c>
      <c r="AW490" s="309">
        <f t="shared" si="2403"/>
        <v>0</v>
      </c>
      <c r="AX490" s="309">
        <f t="shared" si="2403"/>
        <v>0</v>
      </c>
      <c r="AY490" s="309">
        <f t="shared" si="2403"/>
        <v>0</v>
      </c>
      <c r="AZ490" s="309">
        <f t="shared" si="2403"/>
        <v>0</v>
      </c>
      <c r="BA490" s="309">
        <f t="shared" si="2403"/>
        <v>0</v>
      </c>
      <c r="BB490" s="309">
        <f t="shared" si="2403"/>
        <v>0</v>
      </c>
      <c r="BC490" s="310">
        <f t="shared" si="2403"/>
        <v>0</v>
      </c>
      <c r="BD490" s="310">
        <f t="shared" si="2403"/>
        <v>0</v>
      </c>
      <c r="BE490" s="310">
        <f t="shared" si="2403"/>
        <v>0</v>
      </c>
      <c r="BF490" s="310">
        <f t="shared" si="2403"/>
        <v>0</v>
      </c>
      <c r="BG490" s="310">
        <f t="shared" si="2403"/>
        <v>0</v>
      </c>
      <c r="BH490" s="310">
        <f t="shared" si="2403"/>
        <v>0</v>
      </c>
      <c r="BI490" s="311">
        <f t="shared" si="2403"/>
        <v>0</v>
      </c>
      <c r="BJ490" s="310">
        <f t="shared" si="2403"/>
        <v>0</v>
      </c>
      <c r="BK490" s="310">
        <f t="shared" si="2403"/>
        <v>0</v>
      </c>
      <c r="BL490" s="310">
        <f t="shared" si="2403"/>
        <v>0</v>
      </c>
      <c r="BM490" s="312">
        <f t="shared" ref="BM490:CC490" si="2404">BM417</f>
        <v>0</v>
      </c>
      <c r="BN490" s="312">
        <f t="shared" si="2404"/>
        <v>0</v>
      </c>
      <c r="BO490" s="312">
        <f t="shared" si="2404"/>
        <v>0</v>
      </c>
      <c r="BP490" s="312">
        <f t="shared" si="2404"/>
        <v>0</v>
      </c>
      <c r="BQ490" s="312">
        <f t="shared" si="2404"/>
        <v>0</v>
      </c>
      <c r="BR490" s="312">
        <f t="shared" si="2404"/>
        <v>0</v>
      </c>
      <c r="BS490" s="312">
        <f t="shared" si="2404"/>
        <v>0</v>
      </c>
      <c r="BT490" s="312">
        <f t="shared" si="2404"/>
        <v>0</v>
      </c>
      <c r="BU490" s="312">
        <f t="shared" si="2404"/>
        <v>0</v>
      </c>
      <c r="BV490" s="312">
        <f t="shared" si="2404"/>
        <v>0</v>
      </c>
      <c r="BW490" s="312">
        <f t="shared" si="2404"/>
        <v>0</v>
      </c>
      <c r="BX490" s="312">
        <f t="shared" si="2404"/>
        <v>0</v>
      </c>
      <c r="BY490" s="312">
        <f t="shared" si="2404"/>
        <v>0</v>
      </c>
      <c r="BZ490" s="312">
        <f t="shared" si="2404"/>
        <v>0</v>
      </c>
      <c r="CA490" s="312">
        <f t="shared" si="2404"/>
        <v>0</v>
      </c>
      <c r="CB490" s="312">
        <f t="shared" si="2404"/>
        <v>0</v>
      </c>
      <c r="CC490" s="312">
        <f t="shared" si="2404"/>
        <v>0</v>
      </c>
      <c r="CD490" s="364"/>
    </row>
    <row r="491" spans="37:82">
      <c r="AK491" s="171" t="s">
        <v>719</v>
      </c>
      <c r="AL491" s="122"/>
      <c r="AM491" s="122"/>
      <c r="AN491" s="338">
        <f t="shared" ref="AN491:AT492" si="2405">AN418</f>
        <v>0.21</v>
      </c>
      <c r="AO491" s="308">
        <f t="shared" si="2405"/>
        <v>0.21</v>
      </c>
      <c r="AP491" s="308">
        <f t="shared" si="2405"/>
        <v>0.21</v>
      </c>
      <c r="AQ491" s="308">
        <f t="shared" si="2405"/>
        <v>0.21</v>
      </c>
      <c r="AR491" s="308">
        <f t="shared" si="2405"/>
        <v>0.21</v>
      </c>
      <c r="AS491" s="309">
        <f t="shared" si="2405"/>
        <v>0.21</v>
      </c>
      <c r="AT491" s="309">
        <f t="shared" si="2405"/>
        <v>0.17</v>
      </c>
      <c r="AU491" s="309">
        <f>AU482</f>
        <v>0.22</v>
      </c>
      <c r="AV491" s="309">
        <f t="shared" ref="AV491:BL491" si="2406">AU491</f>
        <v>0.22</v>
      </c>
      <c r="AW491" s="309">
        <f t="shared" si="2406"/>
        <v>0.22</v>
      </c>
      <c r="AX491" s="309">
        <f t="shared" si="2406"/>
        <v>0.22</v>
      </c>
      <c r="AY491" s="309">
        <f t="shared" si="2406"/>
        <v>0.22</v>
      </c>
      <c r="AZ491" s="309">
        <f t="shared" si="2406"/>
        <v>0.22</v>
      </c>
      <c r="BA491" s="309">
        <f t="shared" si="2406"/>
        <v>0.22</v>
      </c>
      <c r="BB491" s="428">
        <f>+BB418</f>
        <v>0.23</v>
      </c>
      <c r="BC491" s="310">
        <f t="shared" si="2406"/>
        <v>0.23</v>
      </c>
      <c r="BD491" s="310">
        <f t="shared" si="2406"/>
        <v>0.23</v>
      </c>
      <c r="BE491" s="310">
        <f t="shared" si="2406"/>
        <v>0.23</v>
      </c>
      <c r="BF491" s="310">
        <v>0.22800000000000001</v>
      </c>
      <c r="BG491" s="310">
        <f t="shared" si="2406"/>
        <v>0.22800000000000001</v>
      </c>
      <c r="BH491" s="310">
        <f t="shared" si="2406"/>
        <v>0.22800000000000001</v>
      </c>
      <c r="BI491" s="311">
        <f t="shared" si="2406"/>
        <v>0.22800000000000001</v>
      </c>
      <c r="BJ491" s="310">
        <f t="shared" si="2406"/>
        <v>0.22800000000000001</v>
      </c>
      <c r="BK491" s="310">
        <f t="shared" si="2406"/>
        <v>0.22800000000000001</v>
      </c>
      <c r="BL491" s="310">
        <f t="shared" si="2406"/>
        <v>0.22800000000000001</v>
      </c>
      <c r="BM491" s="312">
        <f t="shared" ref="BM491" si="2407">BL491</f>
        <v>0.22800000000000001</v>
      </c>
      <c r="BN491" s="312">
        <f t="shared" ref="BN491" si="2408">BM491</f>
        <v>0.22800000000000001</v>
      </c>
      <c r="BO491" s="312">
        <f t="shared" ref="BO491" si="2409">BN491</f>
        <v>0.22800000000000001</v>
      </c>
      <c r="BP491" s="312">
        <f t="shared" ref="BP491" si="2410">BO491</f>
        <v>0.22800000000000001</v>
      </c>
      <c r="BQ491" s="312">
        <f t="shared" ref="BQ491" si="2411">BP491</f>
        <v>0.22800000000000001</v>
      </c>
      <c r="BR491" s="312">
        <f t="shared" ref="BR491" si="2412">BQ491</f>
        <v>0.22800000000000001</v>
      </c>
      <c r="BS491" s="312">
        <f t="shared" ref="BS491" si="2413">BR491</f>
        <v>0.22800000000000001</v>
      </c>
      <c r="BT491" s="312">
        <f t="shared" ref="BT491" si="2414">BS491</f>
        <v>0.22800000000000001</v>
      </c>
      <c r="BU491" s="312">
        <f t="shared" ref="BU491" si="2415">BT491</f>
        <v>0.22800000000000001</v>
      </c>
      <c r="BV491" s="312">
        <f t="shared" ref="BV491" si="2416">BU491</f>
        <v>0.22800000000000001</v>
      </c>
      <c r="BW491" s="312">
        <f t="shared" ref="BW491" si="2417">BV491</f>
        <v>0.22800000000000001</v>
      </c>
      <c r="BX491" s="312">
        <f t="shared" ref="BX491" si="2418">BW491</f>
        <v>0.22800000000000001</v>
      </c>
      <c r="BY491" s="312">
        <f t="shared" ref="BY491" si="2419">BX491</f>
        <v>0.22800000000000001</v>
      </c>
      <c r="BZ491" s="312">
        <f t="shared" ref="BZ491" si="2420">BY491</f>
        <v>0.22800000000000001</v>
      </c>
      <c r="CA491" s="312">
        <f t="shared" ref="CA491" si="2421">BZ491</f>
        <v>0.22800000000000001</v>
      </c>
      <c r="CB491" s="312">
        <f t="shared" ref="CB491" si="2422">CA491</f>
        <v>0.22800000000000001</v>
      </c>
      <c r="CC491" s="312">
        <f t="shared" ref="CC491" si="2423">CB491</f>
        <v>0.22800000000000001</v>
      </c>
      <c r="CD491" s="364"/>
    </row>
    <row r="492" spans="37:82">
      <c r="AK492" s="171" t="s">
        <v>720</v>
      </c>
      <c r="AL492" s="122"/>
      <c r="AM492" s="122"/>
      <c r="AN492" s="366">
        <f t="shared" si="2405"/>
        <v>0.02</v>
      </c>
      <c r="AO492" s="366">
        <f t="shared" si="2405"/>
        <v>0.02</v>
      </c>
      <c r="AP492" s="366">
        <f t="shared" si="2405"/>
        <v>0.02</v>
      </c>
      <c r="AQ492" s="318">
        <f t="shared" si="2405"/>
        <v>0.02</v>
      </c>
      <c r="AR492" s="318">
        <f t="shared" si="2405"/>
        <v>0.02</v>
      </c>
      <c r="AS492" s="319">
        <f t="shared" si="2405"/>
        <v>0.02</v>
      </c>
      <c r="AT492" s="319">
        <f t="shared" si="2405"/>
        <v>0.02</v>
      </c>
      <c r="AU492" s="319">
        <f t="shared" ref="AU492:BL492" si="2424">AU419</f>
        <v>0.02</v>
      </c>
      <c r="AV492" s="319">
        <f t="shared" si="2424"/>
        <v>0.02</v>
      </c>
      <c r="AW492" s="319">
        <f t="shared" si="2424"/>
        <v>0.02</v>
      </c>
      <c r="AX492" s="319">
        <f t="shared" si="2424"/>
        <v>0.02</v>
      </c>
      <c r="AY492" s="319">
        <f t="shared" si="2424"/>
        <v>0.02</v>
      </c>
      <c r="AZ492" s="319">
        <f t="shared" si="2424"/>
        <v>0.02</v>
      </c>
      <c r="BA492" s="319">
        <f t="shared" si="2424"/>
        <v>0.02</v>
      </c>
      <c r="BB492" s="319">
        <f t="shared" si="2424"/>
        <v>0.02</v>
      </c>
      <c r="BC492" s="320">
        <f t="shared" si="2424"/>
        <v>0.02</v>
      </c>
      <c r="BD492" s="320">
        <f t="shared" si="2424"/>
        <v>0.02</v>
      </c>
      <c r="BE492" s="320">
        <f t="shared" si="2424"/>
        <v>0.02</v>
      </c>
      <c r="BF492" s="320">
        <f t="shared" si="2424"/>
        <v>0.02</v>
      </c>
      <c r="BG492" s="320">
        <f t="shared" si="2424"/>
        <v>0.02</v>
      </c>
      <c r="BH492" s="320">
        <f t="shared" si="2424"/>
        <v>0.02</v>
      </c>
      <c r="BI492" s="321">
        <f t="shared" si="2424"/>
        <v>0.02</v>
      </c>
      <c r="BJ492" s="320">
        <f t="shared" si="2424"/>
        <v>0.02</v>
      </c>
      <c r="BK492" s="320">
        <f t="shared" si="2424"/>
        <v>0.02</v>
      </c>
      <c r="BL492" s="320">
        <f t="shared" si="2424"/>
        <v>0.02</v>
      </c>
      <c r="BM492" s="322">
        <f t="shared" ref="BM492:CC492" si="2425">BM419</f>
        <v>0.02</v>
      </c>
      <c r="BN492" s="322">
        <f t="shared" si="2425"/>
        <v>0.02</v>
      </c>
      <c r="BO492" s="322">
        <f t="shared" si="2425"/>
        <v>0.02</v>
      </c>
      <c r="BP492" s="322">
        <f t="shared" si="2425"/>
        <v>0.02</v>
      </c>
      <c r="BQ492" s="322">
        <f t="shared" si="2425"/>
        <v>0.02</v>
      </c>
      <c r="BR492" s="322">
        <f t="shared" si="2425"/>
        <v>0.02</v>
      </c>
      <c r="BS492" s="322">
        <f t="shared" si="2425"/>
        <v>0.02</v>
      </c>
      <c r="BT492" s="322">
        <f t="shared" si="2425"/>
        <v>0.02</v>
      </c>
      <c r="BU492" s="322">
        <f t="shared" si="2425"/>
        <v>0.02</v>
      </c>
      <c r="BV492" s="322">
        <f t="shared" si="2425"/>
        <v>0.02</v>
      </c>
      <c r="BW492" s="322">
        <f t="shared" si="2425"/>
        <v>0.02</v>
      </c>
      <c r="BX492" s="322">
        <f t="shared" si="2425"/>
        <v>0.02</v>
      </c>
      <c r="BY492" s="322">
        <f t="shared" si="2425"/>
        <v>0.02</v>
      </c>
      <c r="BZ492" s="322">
        <f t="shared" si="2425"/>
        <v>0.02</v>
      </c>
      <c r="CA492" s="322">
        <f t="shared" si="2425"/>
        <v>0.02</v>
      </c>
      <c r="CB492" s="322">
        <f t="shared" si="2425"/>
        <v>0.02</v>
      </c>
      <c r="CC492" s="322">
        <f t="shared" si="2425"/>
        <v>0.02</v>
      </c>
      <c r="CD492" s="364"/>
    </row>
    <row r="493" spans="37:82">
      <c r="AK493" s="171"/>
      <c r="AL493" s="122"/>
      <c r="AM493" s="122"/>
      <c r="AN493" s="122"/>
      <c r="AO493" s="293"/>
      <c r="AP493" s="148"/>
      <c r="AQ493" s="148"/>
      <c r="AR493" s="148"/>
      <c r="BC493" s="121"/>
      <c r="BD493" s="121"/>
      <c r="BG493" s="121"/>
      <c r="BH493" s="121"/>
      <c r="BI493" s="294"/>
      <c r="BJ493" s="121"/>
      <c r="BK493" s="121"/>
      <c r="BL493" s="121"/>
      <c r="BM493" s="295"/>
      <c r="BN493" s="295"/>
      <c r="BO493" s="295"/>
      <c r="BP493" s="295"/>
      <c r="BQ493" s="295"/>
      <c r="BR493" s="295"/>
      <c r="BS493" s="295"/>
      <c r="BT493" s="295"/>
      <c r="BU493" s="295"/>
      <c r="BV493" s="295"/>
      <c r="BW493" s="295"/>
      <c r="BX493" s="295"/>
      <c r="BY493" s="295"/>
      <c r="BZ493" s="295"/>
      <c r="CA493" s="295"/>
      <c r="CB493" s="295"/>
      <c r="CC493" s="295"/>
      <c r="CD493" s="364"/>
    </row>
    <row r="494" spans="37:82">
      <c r="AK494" s="171"/>
      <c r="AL494" s="122"/>
      <c r="AM494" s="122"/>
      <c r="AN494" s="122">
        <v>2001</v>
      </c>
      <c r="AO494" s="329">
        <f t="shared" ref="AO494:BL494" si="2426">AN494+1</f>
        <v>2002</v>
      </c>
      <c r="AP494" s="148">
        <f t="shared" si="2426"/>
        <v>2003</v>
      </c>
      <c r="AQ494" s="148">
        <f t="shared" si="2426"/>
        <v>2004</v>
      </c>
      <c r="AR494" s="148">
        <f t="shared" si="2426"/>
        <v>2005</v>
      </c>
      <c r="AS494" s="3">
        <f t="shared" si="2426"/>
        <v>2006</v>
      </c>
      <c r="AT494" s="3">
        <f t="shared" si="2426"/>
        <v>2007</v>
      </c>
      <c r="AU494" s="3">
        <f t="shared" si="2426"/>
        <v>2008</v>
      </c>
      <c r="AV494" s="3">
        <f t="shared" si="2426"/>
        <v>2009</v>
      </c>
      <c r="AW494" s="3">
        <f t="shared" si="2426"/>
        <v>2010</v>
      </c>
      <c r="AX494" s="3">
        <f t="shared" si="2426"/>
        <v>2011</v>
      </c>
      <c r="AY494" s="3">
        <f t="shared" si="2426"/>
        <v>2012</v>
      </c>
      <c r="AZ494" s="3">
        <f t="shared" si="2426"/>
        <v>2013</v>
      </c>
      <c r="BA494" s="3">
        <f t="shared" si="2426"/>
        <v>2014</v>
      </c>
      <c r="BB494" s="3">
        <f t="shared" si="2426"/>
        <v>2015</v>
      </c>
      <c r="BC494" s="121">
        <f t="shared" si="2426"/>
        <v>2016</v>
      </c>
      <c r="BD494" s="121">
        <f t="shared" si="2426"/>
        <v>2017</v>
      </c>
      <c r="BE494" s="121">
        <f t="shared" si="2426"/>
        <v>2018</v>
      </c>
      <c r="BF494" s="121">
        <f t="shared" si="2426"/>
        <v>2019</v>
      </c>
      <c r="BG494" s="121">
        <f t="shared" si="2426"/>
        <v>2020</v>
      </c>
      <c r="BH494" s="121">
        <f t="shared" si="2426"/>
        <v>2021</v>
      </c>
      <c r="BI494" s="294">
        <f t="shared" si="2426"/>
        <v>2022</v>
      </c>
      <c r="BJ494" s="121">
        <f t="shared" si="2426"/>
        <v>2023</v>
      </c>
      <c r="BK494" s="121">
        <f t="shared" si="2426"/>
        <v>2024</v>
      </c>
      <c r="BL494" s="121">
        <f t="shared" si="2426"/>
        <v>2025</v>
      </c>
      <c r="BM494" s="295">
        <f t="shared" ref="BM494" si="2427">BL494+1</f>
        <v>2026</v>
      </c>
      <c r="BN494" s="295">
        <f t="shared" ref="BN494" si="2428">BM494+1</f>
        <v>2027</v>
      </c>
      <c r="BO494" s="295">
        <f t="shared" ref="BO494" si="2429">BN494+1</f>
        <v>2028</v>
      </c>
      <c r="BP494" s="295">
        <f t="shared" ref="BP494" si="2430">BO494+1</f>
        <v>2029</v>
      </c>
      <c r="BQ494" s="295">
        <f t="shared" ref="BQ494" si="2431">BP494+1</f>
        <v>2030</v>
      </c>
      <c r="BR494" s="295">
        <f t="shared" ref="BR494" si="2432">BQ494+1</f>
        <v>2031</v>
      </c>
      <c r="BS494" s="295">
        <f t="shared" ref="BS494" si="2433">BR494+1</f>
        <v>2032</v>
      </c>
      <c r="BT494" s="295">
        <f t="shared" ref="BT494" si="2434">BS494+1</f>
        <v>2033</v>
      </c>
      <c r="BU494" s="295">
        <f t="shared" ref="BU494" si="2435">BT494+1</f>
        <v>2034</v>
      </c>
      <c r="BV494" s="295">
        <f t="shared" ref="BV494" si="2436">BU494+1</f>
        <v>2035</v>
      </c>
      <c r="BW494" s="295">
        <f t="shared" ref="BW494" si="2437">BV494+1</f>
        <v>2036</v>
      </c>
      <c r="BX494" s="295">
        <f t="shared" ref="BX494" si="2438">BW494+1</f>
        <v>2037</v>
      </c>
      <c r="BY494" s="295">
        <f t="shared" ref="BY494" si="2439">BX494+1</f>
        <v>2038</v>
      </c>
      <c r="BZ494" s="295">
        <f t="shared" ref="BZ494" si="2440">BY494+1</f>
        <v>2039</v>
      </c>
      <c r="CA494" s="295">
        <f t="shared" ref="CA494" si="2441">BZ494+1</f>
        <v>2040</v>
      </c>
      <c r="CB494" s="295">
        <f t="shared" ref="CB494" si="2442">CA494+1</f>
        <v>2041</v>
      </c>
      <c r="CC494" s="295">
        <f t="shared" ref="CC494" si="2443">CB494+1</f>
        <v>2042</v>
      </c>
      <c r="CD494" s="364"/>
    </row>
    <row r="495" spans="37:82">
      <c r="AK495" s="171"/>
      <c r="AL495" s="122"/>
      <c r="AM495" s="122"/>
      <c r="AN495" s="122" t="s">
        <v>722</v>
      </c>
      <c r="AO495" s="293" t="s">
        <v>722</v>
      </c>
      <c r="AP495" s="148" t="s">
        <v>722</v>
      </c>
      <c r="AQ495" s="148" t="s">
        <v>722</v>
      </c>
      <c r="AR495" s="148" t="s">
        <v>722</v>
      </c>
      <c r="AS495" s="3" t="s">
        <v>722</v>
      </c>
      <c r="AT495" s="3" t="s">
        <v>722</v>
      </c>
      <c r="AU495" s="3" t="s">
        <v>722</v>
      </c>
      <c r="AV495" s="3" t="s">
        <v>722</v>
      </c>
      <c r="AW495" s="3" t="s">
        <v>722</v>
      </c>
      <c r="AX495" s="3" t="s">
        <v>722</v>
      </c>
      <c r="AY495" s="3" t="s">
        <v>722</v>
      </c>
      <c r="AZ495" s="3" t="s">
        <v>722</v>
      </c>
      <c r="BA495" s="3" t="s">
        <v>722</v>
      </c>
      <c r="BB495" s="3" t="s">
        <v>722</v>
      </c>
      <c r="BC495" s="121" t="s">
        <v>722</v>
      </c>
      <c r="BD495" s="121" t="s">
        <v>722</v>
      </c>
      <c r="BE495" s="121" t="s">
        <v>722</v>
      </c>
      <c r="BF495" s="121" t="s">
        <v>722</v>
      </c>
      <c r="BG495" s="121" t="s">
        <v>722</v>
      </c>
      <c r="BH495" s="121" t="s">
        <v>722</v>
      </c>
      <c r="BI495" s="294" t="s">
        <v>722</v>
      </c>
      <c r="BJ495" s="121" t="s">
        <v>722</v>
      </c>
      <c r="BK495" s="121" t="s">
        <v>722</v>
      </c>
      <c r="BL495" s="121" t="s">
        <v>722</v>
      </c>
      <c r="BM495" s="295" t="s">
        <v>722</v>
      </c>
      <c r="BN495" s="295" t="s">
        <v>722</v>
      </c>
      <c r="BO495" s="295" t="s">
        <v>722</v>
      </c>
      <c r="BP495" s="295" t="s">
        <v>722</v>
      </c>
      <c r="BQ495" s="295" t="s">
        <v>722</v>
      </c>
      <c r="BR495" s="295" t="s">
        <v>722</v>
      </c>
      <c r="BS495" s="295" t="s">
        <v>722</v>
      </c>
      <c r="BT495" s="295" t="s">
        <v>722</v>
      </c>
      <c r="BU495" s="295" t="s">
        <v>722</v>
      </c>
      <c r="BV495" s="295" t="s">
        <v>722</v>
      </c>
      <c r="BW495" s="295" t="s">
        <v>722</v>
      </c>
      <c r="BX495" s="295" t="s">
        <v>722</v>
      </c>
      <c r="BY495" s="295" t="s">
        <v>722</v>
      </c>
      <c r="BZ495" s="295" t="s">
        <v>722</v>
      </c>
      <c r="CA495" s="295" t="s">
        <v>722</v>
      </c>
      <c r="CB495" s="295" t="s">
        <v>722</v>
      </c>
      <c r="CC495" s="295" t="s">
        <v>722</v>
      </c>
      <c r="CD495" s="364"/>
    </row>
    <row r="496" spans="37:82">
      <c r="AK496" s="171" t="s">
        <v>715</v>
      </c>
      <c r="AL496" s="122"/>
      <c r="AM496" s="122"/>
      <c r="AN496" s="300">
        <f t="shared" ref="AN496:BL496" si="2444">AN423</f>
        <v>2.6651231066002534E-2</v>
      </c>
      <c r="AO496" s="300">
        <f t="shared" si="2444"/>
        <v>3.7659730819599391E-2</v>
      </c>
      <c r="AP496" s="300">
        <f t="shared" si="2444"/>
        <v>4.1433788213758316E-2</v>
      </c>
      <c r="AQ496" s="299">
        <f t="shared" si="2444"/>
        <v>4.1022225148983571E-2</v>
      </c>
      <c r="AR496" s="299">
        <f t="shared" si="2444"/>
        <v>3.2974624821844323E-2</v>
      </c>
      <c r="AS496" s="300">
        <f t="shared" si="2444"/>
        <v>1.741105519772157E-2</v>
      </c>
      <c r="AT496" s="300">
        <f t="shared" si="2444"/>
        <v>1.0559160160651171E-2</v>
      </c>
      <c r="AU496" s="300">
        <f t="shared" si="2444"/>
        <v>1.0162187059377326E-2</v>
      </c>
      <c r="AV496" s="300">
        <f t="shared" si="2444"/>
        <v>1.7668932912550117E-2</v>
      </c>
      <c r="AW496" s="300">
        <f t="shared" si="2444"/>
        <v>2.5444356029305171E-2</v>
      </c>
      <c r="AX496" s="300">
        <f t="shared" si="2444"/>
        <v>2.4641313377188334E-2</v>
      </c>
      <c r="AY496" s="300">
        <f t="shared" si="2444"/>
        <v>2.1741447391596669E-2</v>
      </c>
      <c r="AZ496" s="300">
        <f t="shared" si="2444"/>
        <v>2.5437233887533495E-2</v>
      </c>
      <c r="BA496" s="300">
        <f t="shared" si="2444"/>
        <v>1.3861492515345297E-2</v>
      </c>
      <c r="BB496" s="300">
        <f t="shared" si="2444"/>
        <v>1.3694652802078267E-2</v>
      </c>
      <c r="BC496" s="301">
        <f t="shared" si="2444"/>
        <v>1.2383656557784395E-2</v>
      </c>
      <c r="BD496" s="301">
        <f t="shared" si="2444"/>
        <v>1.3646416148230811E-2</v>
      </c>
      <c r="BE496" s="301">
        <f t="shared" si="2444"/>
        <v>1.451037729467175E-2</v>
      </c>
      <c r="BF496" s="301">
        <f t="shared" si="2444"/>
        <v>1.6186984318659059E-2</v>
      </c>
      <c r="BG496" s="301">
        <f t="shared" si="2444"/>
        <v>2.056297127094453E-2</v>
      </c>
      <c r="BH496" s="301">
        <f t="shared" si="2444"/>
        <v>2.2436713595748392E-2</v>
      </c>
      <c r="BI496" s="302">
        <f t="shared" si="2444"/>
        <v>2.1004539684301715E-2</v>
      </c>
      <c r="BJ496" s="301">
        <f t="shared" si="2444"/>
        <v>2.4462787806639907E-2</v>
      </c>
      <c r="BK496" s="301">
        <f t="shared" si="2444"/>
        <v>5.0900385505608714E-2</v>
      </c>
      <c r="BL496" s="301">
        <f t="shared" si="2444"/>
        <v>6.2614622044458779E-2</v>
      </c>
      <c r="BM496" s="303">
        <f t="shared" ref="BM496:CC496" si="2445">BM423</f>
        <v>6.2614622044458779E-2</v>
      </c>
      <c r="BN496" s="303">
        <f t="shared" si="2445"/>
        <v>6.2614622044458779E-2</v>
      </c>
      <c r="BO496" s="303">
        <f t="shared" si="2445"/>
        <v>6.2614622044458779E-2</v>
      </c>
      <c r="BP496" s="303">
        <f t="shared" si="2445"/>
        <v>6.2614622044458779E-2</v>
      </c>
      <c r="BQ496" s="303">
        <f t="shared" si="2445"/>
        <v>6.2614622044458779E-2</v>
      </c>
      <c r="BR496" s="303">
        <f t="shared" si="2445"/>
        <v>6.2614622044458779E-2</v>
      </c>
      <c r="BS496" s="303">
        <f t="shared" si="2445"/>
        <v>6.2614622044458779E-2</v>
      </c>
      <c r="BT496" s="303">
        <f t="shared" si="2445"/>
        <v>6.2614622044458779E-2</v>
      </c>
      <c r="BU496" s="303">
        <f t="shared" si="2445"/>
        <v>6.2614622044458779E-2</v>
      </c>
      <c r="BV496" s="303">
        <f t="shared" si="2445"/>
        <v>6.2614622044458779E-2</v>
      </c>
      <c r="BW496" s="303">
        <f t="shared" si="2445"/>
        <v>6.2614622044458779E-2</v>
      </c>
      <c r="BX496" s="303">
        <f t="shared" si="2445"/>
        <v>6.2614622044458779E-2</v>
      </c>
      <c r="BY496" s="303">
        <f t="shared" si="2445"/>
        <v>6.2614622044458779E-2</v>
      </c>
      <c r="BZ496" s="303">
        <f t="shared" si="2445"/>
        <v>6.2614622044458779E-2</v>
      </c>
      <c r="CA496" s="303">
        <f t="shared" si="2445"/>
        <v>6.2614622044458779E-2</v>
      </c>
      <c r="CB496" s="303">
        <f t="shared" si="2445"/>
        <v>6.2614622044458779E-2</v>
      </c>
      <c r="CC496" s="303">
        <f t="shared" si="2445"/>
        <v>6.2614622044458779E-2</v>
      </c>
      <c r="CD496" s="364"/>
    </row>
    <row r="497" spans="37:82">
      <c r="AK497" s="171" t="s">
        <v>716</v>
      </c>
      <c r="AL497" s="122"/>
      <c r="AM497" s="122"/>
      <c r="AN497" s="309">
        <f t="shared" ref="AN497:BL497" si="2446">AN424</f>
        <v>5.4500009839908214E-2</v>
      </c>
      <c r="AO497" s="309">
        <f t="shared" si="2446"/>
        <v>4.7799991598603153E-2</v>
      </c>
      <c r="AP497" s="309">
        <f t="shared" si="2446"/>
        <v>4.6599997461220122E-2</v>
      </c>
      <c r="AQ497" s="308">
        <f t="shared" si="2446"/>
        <v>4.5000007490993976E-2</v>
      </c>
      <c r="AR497" s="308">
        <f t="shared" si="2446"/>
        <v>3.9300011835601056E-2</v>
      </c>
      <c r="AS497" s="309">
        <f t="shared" si="2446"/>
        <v>3.6156695917221038E-2</v>
      </c>
      <c r="AT497" s="309">
        <f t="shared" si="2446"/>
        <v>3.8235620751875921E-2</v>
      </c>
      <c r="AU497" s="309">
        <f t="shared" si="2446"/>
        <v>4.410003903757409E-2</v>
      </c>
      <c r="AV497" s="309">
        <f t="shared" si="2446"/>
        <v>4.2200028760331243E-2</v>
      </c>
      <c r="AW497" s="309">
        <f t="shared" si="2446"/>
        <v>3.8900033450578686E-2</v>
      </c>
      <c r="AX497" s="309">
        <f t="shared" si="2446"/>
        <v>3.1000007537453245E-2</v>
      </c>
      <c r="AY497" s="309">
        <f t="shared" si="2446"/>
        <v>2.7100009653499013E-2</v>
      </c>
      <c r="AZ497" s="309">
        <f t="shared" si="2446"/>
        <v>2.2300050192195053E-2</v>
      </c>
      <c r="BA497" s="309">
        <f t="shared" si="2446"/>
        <v>2.5299957325744638E-2</v>
      </c>
      <c r="BB497" s="309">
        <f t="shared" si="2446"/>
        <v>1.5399960174683036E-2</v>
      </c>
      <c r="BC497" s="310">
        <f t="shared" si="2446"/>
        <v>1.1100034333807018E-2</v>
      </c>
      <c r="BD497" s="310">
        <f t="shared" si="2446"/>
        <v>7.1000003200292205E-3</v>
      </c>
      <c r="BE497" s="310">
        <f t="shared" si="2446"/>
        <v>9.1000155016305317E-3</v>
      </c>
      <c r="BF497" s="310">
        <f t="shared" si="2446"/>
        <v>8.6000335029261521E-3</v>
      </c>
      <c r="BG497" s="310">
        <f t="shared" si="2446"/>
        <v>1.0400554570129117E-3</v>
      </c>
      <c r="BH497" s="310">
        <f t="shared" si="2446"/>
        <v>-2.1600186074329786E-3</v>
      </c>
      <c r="BI497" s="311">
        <f t="shared" si="2446"/>
        <v>8.7995469739587939E-4</v>
      </c>
      <c r="BJ497" s="310">
        <f t="shared" si="2446"/>
        <v>2.3329968858514682E-2</v>
      </c>
      <c r="BK497" s="310">
        <f t="shared" si="2446"/>
        <v>3.0590005328907655E-2</v>
      </c>
      <c r="BL497" s="310">
        <f t="shared" si="2446"/>
        <v>2.6869942060977925E-2</v>
      </c>
      <c r="BM497" s="312">
        <f t="shared" ref="BM497:CC497" si="2447">BM424</f>
        <v>2.6869942060977925E-2</v>
      </c>
      <c r="BN497" s="312">
        <f t="shared" si="2447"/>
        <v>2.6869942060977925E-2</v>
      </c>
      <c r="BO497" s="312">
        <f t="shared" si="2447"/>
        <v>2.6869942060977925E-2</v>
      </c>
      <c r="BP497" s="312">
        <f t="shared" si="2447"/>
        <v>2.6869942060977925E-2</v>
      </c>
      <c r="BQ497" s="312">
        <f t="shared" si="2447"/>
        <v>2.6869942060977925E-2</v>
      </c>
      <c r="BR497" s="312">
        <f t="shared" si="2447"/>
        <v>2.6869942060977925E-2</v>
      </c>
      <c r="BS497" s="312">
        <f t="shared" si="2447"/>
        <v>2.6869942060977925E-2</v>
      </c>
      <c r="BT497" s="312">
        <f t="shared" si="2447"/>
        <v>2.6869942060977925E-2</v>
      </c>
      <c r="BU497" s="312">
        <f t="shared" si="2447"/>
        <v>2.6869942060977925E-2</v>
      </c>
      <c r="BV497" s="312">
        <f t="shared" si="2447"/>
        <v>2.6869942060977925E-2</v>
      </c>
      <c r="BW497" s="312">
        <f t="shared" si="2447"/>
        <v>2.6869942060977925E-2</v>
      </c>
      <c r="BX497" s="312">
        <f t="shared" si="2447"/>
        <v>2.6869942060977925E-2</v>
      </c>
      <c r="BY497" s="312">
        <f t="shared" si="2447"/>
        <v>2.6869942060977925E-2</v>
      </c>
      <c r="BZ497" s="312">
        <f t="shared" si="2447"/>
        <v>2.6869942060977925E-2</v>
      </c>
      <c r="CA497" s="312">
        <f t="shared" si="2447"/>
        <v>2.6869942060977925E-2</v>
      </c>
      <c r="CB497" s="312">
        <f t="shared" si="2447"/>
        <v>2.6869942060977925E-2</v>
      </c>
      <c r="CC497" s="312">
        <f t="shared" si="2447"/>
        <v>2.6869942060977925E-2</v>
      </c>
      <c r="CD497" s="364"/>
    </row>
    <row r="498" spans="37:82">
      <c r="AK498" s="171" t="s">
        <v>717</v>
      </c>
      <c r="AL498" s="122"/>
      <c r="AM498" s="122"/>
      <c r="AN498" s="309">
        <f t="shared" ref="AN498:BL498" si="2448">AN425</f>
        <v>0.36899999999999999</v>
      </c>
      <c r="AO498" s="309">
        <f t="shared" si="2448"/>
        <v>0.36899999999999999</v>
      </c>
      <c r="AP498" s="309">
        <f t="shared" si="2448"/>
        <v>0.36899999999999999</v>
      </c>
      <c r="AQ498" s="308">
        <f t="shared" si="2448"/>
        <v>0.36899999999999999</v>
      </c>
      <c r="AR498" s="308">
        <f t="shared" si="2448"/>
        <v>0.36899999999999999</v>
      </c>
      <c r="AS498" s="309">
        <f t="shared" si="2448"/>
        <v>0.36899999999999999</v>
      </c>
      <c r="AT498" s="309">
        <f t="shared" si="2448"/>
        <v>0.26300000000000001</v>
      </c>
      <c r="AU498" s="309">
        <f t="shared" si="2448"/>
        <v>0.26300000000000001</v>
      </c>
      <c r="AV498" s="309">
        <f t="shared" si="2448"/>
        <v>0.26300000000000001</v>
      </c>
      <c r="AW498" s="309">
        <f t="shared" si="2448"/>
        <v>0.26300000000000001</v>
      </c>
      <c r="AX498" s="309">
        <f t="shared" si="2448"/>
        <v>0.26300000000000001</v>
      </c>
      <c r="AY498" s="309">
        <f t="shared" si="2448"/>
        <v>0.26300000000000001</v>
      </c>
      <c r="AZ498" s="309">
        <f t="shared" si="2448"/>
        <v>0.26300000000000001</v>
      </c>
      <c r="BA498" s="309">
        <f t="shared" si="2448"/>
        <v>0.26300000000000001</v>
      </c>
      <c r="BB498" s="309">
        <f t="shared" si="2448"/>
        <v>0.26300000000000001</v>
      </c>
      <c r="BC498" s="310">
        <f t="shared" si="2448"/>
        <v>0.26300000000000001</v>
      </c>
      <c r="BD498" s="310">
        <f t="shared" si="2448"/>
        <v>0.26300000000000001</v>
      </c>
      <c r="BE498" s="310">
        <f t="shared" si="2448"/>
        <v>0.26300000000000001</v>
      </c>
      <c r="BF498" s="310">
        <f t="shared" si="2448"/>
        <v>0.26300000000000001</v>
      </c>
      <c r="BG498" s="310">
        <f t="shared" si="2448"/>
        <v>0.26300000000000001</v>
      </c>
      <c r="BH498" s="310">
        <f t="shared" si="2448"/>
        <v>0.26300000000000001</v>
      </c>
      <c r="BI498" s="311">
        <f t="shared" si="2448"/>
        <v>0.26300000000000001</v>
      </c>
      <c r="BJ498" s="310">
        <f t="shared" si="2448"/>
        <v>0.26300000000000001</v>
      </c>
      <c r="BK498" s="310">
        <f t="shared" si="2448"/>
        <v>0.26300000000000001</v>
      </c>
      <c r="BL498" s="310">
        <f t="shared" si="2448"/>
        <v>0.26300000000000001</v>
      </c>
      <c r="BM498" s="312">
        <f t="shared" ref="BM498:CC498" si="2449">BM425</f>
        <v>0.26300000000000001</v>
      </c>
      <c r="BN498" s="312">
        <f t="shared" si="2449"/>
        <v>0.26300000000000001</v>
      </c>
      <c r="BO498" s="312">
        <f t="shared" si="2449"/>
        <v>0.26300000000000001</v>
      </c>
      <c r="BP498" s="312">
        <f t="shared" si="2449"/>
        <v>0.26300000000000001</v>
      </c>
      <c r="BQ498" s="312">
        <f t="shared" si="2449"/>
        <v>0.26300000000000001</v>
      </c>
      <c r="BR498" s="312">
        <f t="shared" si="2449"/>
        <v>0.26300000000000001</v>
      </c>
      <c r="BS498" s="312">
        <f t="shared" si="2449"/>
        <v>0.26300000000000001</v>
      </c>
      <c r="BT498" s="312">
        <f t="shared" si="2449"/>
        <v>0.26300000000000001</v>
      </c>
      <c r="BU498" s="312">
        <f t="shared" si="2449"/>
        <v>0.26300000000000001</v>
      </c>
      <c r="BV498" s="312">
        <f t="shared" si="2449"/>
        <v>0.26300000000000001</v>
      </c>
      <c r="BW498" s="312">
        <f t="shared" si="2449"/>
        <v>0.26300000000000001</v>
      </c>
      <c r="BX498" s="312">
        <f t="shared" si="2449"/>
        <v>0.26300000000000001</v>
      </c>
      <c r="BY498" s="312">
        <f t="shared" si="2449"/>
        <v>0.26300000000000001</v>
      </c>
      <c r="BZ498" s="312">
        <f t="shared" si="2449"/>
        <v>0.26300000000000001</v>
      </c>
      <c r="CA498" s="312">
        <f t="shared" si="2449"/>
        <v>0.26300000000000001</v>
      </c>
      <c r="CB498" s="312">
        <f t="shared" si="2449"/>
        <v>0.26300000000000001</v>
      </c>
      <c r="CC498" s="312">
        <f t="shared" si="2449"/>
        <v>0.26300000000000001</v>
      </c>
      <c r="CD498" s="364"/>
    </row>
    <row r="499" spans="37:82" ht="15.6">
      <c r="AK499" s="171" t="s">
        <v>718</v>
      </c>
      <c r="AL499" s="122"/>
      <c r="AM499" s="122"/>
      <c r="AN499" s="309">
        <f t="shared" ref="AN499:BL499" si="2450">AN426</f>
        <v>0</v>
      </c>
      <c r="AO499" s="309">
        <f t="shared" si="2450"/>
        <v>0</v>
      </c>
      <c r="AP499" s="309">
        <f t="shared" si="2450"/>
        <v>0</v>
      </c>
      <c r="AQ499" s="308">
        <f t="shared" si="2450"/>
        <v>0</v>
      </c>
      <c r="AR499" s="308">
        <f t="shared" si="2450"/>
        <v>0</v>
      </c>
      <c r="AS499" s="309">
        <f t="shared" si="2450"/>
        <v>0</v>
      </c>
      <c r="AT499" s="309">
        <f t="shared" si="2450"/>
        <v>0</v>
      </c>
      <c r="AU499" s="309">
        <f t="shared" si="2450"/>
        <v>0</v>
      </c>
      <c r="AV499" s="309">
        <f t="shared" si="2450"/>
        <v>0</v>
      </c>
      <c r="AW499" s="309">
        <f t="shared" si="2450"/>
        <v>0</v>
      </c>
      <c r="AX499" s="309">
        <f t="shared" si="2450"/>
        <v>0</v>
      </c>
      <c r="AY499" s="309">
        <f t="shared" si="2450"/>
        <v>0</v>
      </c>
      <c r="AZ499" s="309">
        <f t="shared" si="2450"/>
        <v>0</v>
      </c>
      <c r="BA499" s="309">
        <f t="shared" si="2450"/>
        <v>0</v>
      </c>
      <c r="BB499" s="309">
        <f t="shared" si="2450"/>
        <v>0</v>
      </c>
      <c r="BC499" s="310">
        <f t="shared" si="2450"/>
        <v>0</v>
      </c>
      <c r="BD499" s="310">
        <f t="shared" si="2450"/>
        <v>0</v>
      </c>
      <c r="BE499" s="310">
        <f t="shared" si="2450"/>
        <v>0</v>
      </c>
      <c r="BF499" s="310">
        <f t="shared" si="2450"/>
        <v>0</v>
      </c>
      <c r="BG499" s="310">
        <f t="shared" si="2450"/>
        <v>0</v>
      </c>
      <c r="BH499" s="310">
        <f t="shared" si="2450"/>
        <v>0</v>
      </c>
      <c r="BI499" s="311">
        <f t="shared" si="2450"/>
        <v>0</v>
      </c>
      <c r="BJ499" s="310">
        <f t="shared" si="2450"/>
        <v>0</v>
      </c>
      <c r="BK499" s="310">
        <f t="shared" si="2450"/>
        <v>0</v>
      </c>
      <c r="BL499" s="310">
        <f t="shared" si="2450"/>
        <v>0</v>
      </c>
      <c r="BM499" s="312">
        <f t="shared" ref="BM499:CC499" si="2451">BM426</f>
        <v>0</v>
      </c>
      <c r="BN499" s="312">
        <f t="shared" si="2451"/>
        <v>0</v>
      </c>
      <c r="BO499" s="312">
        <f t="shared" si="2451"/>
        <v>0</v>
      </c>
      <c r="BP499" s="312">
        <f t="shared" si="2451"/>
        <v>0</v>
      </c>
      <c r="BQ499" s="312">
        <f t="shared" si="2451"/>
        <v>0</v>
      </c>
      <c r="BR499" s="312">
        <f t="shared" si="2451"/>
        <v>0</v>
      </c>
      <c r="BS499" s="312">
        <f t="shared" si="2451"/>
        <v>0</v>
      </c>
      <c r="BT499" s="312">
        <f t="shared" si="2451"/>
        <v>0</v>
      </c>
      <c r="BU499" s="312">
        <f t="shared" si="2451"/>
        <v>0</v>
      </c>
      <c r="BV499" s="312">
        <f t="shared" si="2451"/>
        <v>0</v>
      </c>
      <c r="BW499" s="312">
        <f t="shared" si="2451"/>
        <v>0</v>
      </c>
      <c r="BX499" s="312">
        <f t="shared" si="2451"/>
        <v>0</v>
      </c>
      <c r="BY499" s="312">
        <f t="shared" si="2451"/>
        <v>0</v>
      </c>
      <c r="BZ499" s="312">
        <f t="shared" si="2451"/>
        <v>0</v>
      </c>
      <c r="CA499" s="312">
        <f t="shared" si="2451"/>
        <v>0</v>
      </c>
      <c r="CB499" s="312">
        <f t="shared" si="2451"/>
        <v>0</v>
      </c>
      <c r="CC499" s="312">
        <f t="shared" si="2451"/>
        <v>0</v>
      </c>
      <c r="CD499" s="364"/>
    </row>
    <row r="500" spans="37:82">
      <c r="AK500" s="171" t="s">
        <v>719</v>
      </c>
      <c r="AL500" s="122"/>
      <c r="AM500" s="122"/>
      <c r="AN500" s="309">
        <f t="shared" ref="AN500:AT501" si="2452">AN427</f>
        <v>0.21</v>
      </c>
      <c r="AO500" s="309">
        <f t="shared" si="2452"/>
        <v>0.21</v>
      </c>
      <c r="AP500" s="309">
        <f t="shared" si="2452"/>
        <v>0.21</v>
      </c>
      <c r="AQ500" s="308">
        <f t="shared" si="2452"/>
        <v>0.21</v>
      </c>
      <c r="AR500" s="308">
        <f t="shared" si="2452"/>
        <v>0.21</v>
      </c>
      <c r="AS500" s="309">
        <f t="shared" si="2452"/>
        <v>0.21</v>
      </c>
      <c r="AT500" s="309">
        <f t="shared" si="2452"/>
        <v>0.17</v>
      </c>
      <c r="AU500" s="309">
        <f>AU482</f>
        <v>0.22</v>
      </c>
      <c r="AV500" s="309">
        <f t="shared" ref="AV500:BL500" si="2453">AU500</f>
        <v>0.22</v>
      </c>
      <c r="AW500" s="309">
        <f t="shared" si="2453"/>
        <v>0.22</v>
      </c>
      <c r="AX500" s="309">
        <f t="shared" si="2453"/>
        <v>0.22</v>
      </c>
      <c r="AY500" s="309">
        <f t="shared" si="2453"/>
        <v>0.22</v>
      </c>
      <c r="AZ500" s="309">
        <f t="shared" si="2453"/>
        <v>0.22</v>
      </c>
      <c r="BA500" s="309">
        <f t="shared" si="2453"/>
        <v>0.22</v>
      </c>
      <c r="BB500" s="428">
        <f>+BB427</f>
        <v>0.23</v>
      </c>
      <c r="BC500" s="310">
        <f t="shared" si="2453"/>
        <v>0.23</v>
      </c>
      <c r="BD500" s="310">
        <f t="shared" si="2453"/>
        <v>0.23</v>
      </c>
      <c r="BE500" s="310">
        <f t="shared" si="2453"/>
        <v>0.23</v>
      </c>
      <c r="BF500" s="310">
        <v>0.14699999999999999</v>
      </c>
      <c r="BG500" s="310">
        <f t="shared" si="2453"/>
        <v>0.14699999999999999</v>
      </c>
      <c r="BH500" s="310">
        <f t="shared" si="2453"/>
        <v>0.14699999999999999</v>
      </c>
      <c r="BI500" s="311">
        <f t="shared" si="2453"/>
        <v>0.14699999999999999</v>
      </c>
      <c r="BJ500" s="310">
        <f t="shared" si="2453"/>
        <v>0.14699999999999999</v>
      </c>
      <c r="BK500" s="310">
        <f t="shared" si="2453"/>
        <v>0.14699999999999999</v>
      </c>
      <c r="BL500" s="310">
        <f t="shared" si="2453"/>
        <v>0.14699999999999999</v>
      </c>
      <c r="BM500" s="312">
        <f t="shared" ref="BM500" si="2454">BL500</f>
        <v>0.14699999999999999</v>
      </c>
      <c r="BN500" s="312">
        <f t="shared" ref="BN500" si="2455">BM500</f>
        <v>0.14699999999999999</v>
      </c>
      <c r="BO500" s="312">
        <f t="shared" ref="BO500" si="2456">BN500</f>
        <v>0.14699999999999999</v>
      </c>
      <c r="BP500" s="312">
        <f t="shared" ref="BP500" si="2457">BO500</f>
        <v>0.14699999999999999</v>
      </c>
      <c r="BQ500" s="312">
        <f t="shared" ref="BQ500" si="2458">BP500</f>
        <v>0.14699999999999999</v>
      </c>
      <c r="BR500" s="312">
        <f t="shared" ref="BR500" si="2459">BQ500</f>
        <v>0.14699999999999999</v>
      </c>
      <c r="BS500" s="312">
        <f t="shared" ref="BS500" si="2460">BR500</f>
        <v>0.14699999999999999</v>
      </c>
      <c r="BT500" s="312">
        <f t="shared" ref="BT500" si="2461">BS500</f>
        <v>0.14699999999999999</v>
      </c>
      <c r="BU500" s="312">
        <f t="shared" ref="BU500" si="2462">BT500</f>
        <v>0.14699999999999999</v>
      </c>
      <c r="BV500" s="312">
        <f t="shared" ref="BV500" si="2463">BU500</f>
        <v>0.14699999999999999</v>
      </c>
      <c r="BW500" s="312">
        <f t="shared" ref="BW500" si="2464">BV500</f>
        <v>0.14699999999999999</v>
      </c>
      <c r="BX500" s="312">
        <f t="shared" ref="BX500" si="2465">BW500</f>
        <v>0.14699999999999999</v>
      </c>
      <c r="BY500" s="312">
        <f t="shared" ref="BY500" si="2466">BX500</f>
        <v>0.14699999999999999</v>
      </c>
      <c r="BZ500" s="312">
        <f t="shared" ref="BZ500" si="2467">BY500</f>
        <v>0.14699999999999999</v>
      </c>
      <c r="CA500" s="312">
        <f t="shared" ref="CA500" si="2468">BZ500</f>
        <v>0.14699999999999999</v>
      </c>
      <c r="CB500" s="312">
        <f t="shared" ref="CB500" si="2469">CA500</f>
        <v>0.14699999999999999</v>
      </c>
      <c r="CC500" s="312">
        <f t="shared" ref="CC500" si="2470">CB500</f>
        <v>0.14699999999999999</v>
      </c>
      <c r="CD500" s="364"/>
    </row>
    <row r="501" spans="37:82">
      <c r="AK501" s="171" t="s">
        <v>720</v>
      </c>
      <c r="AL501" s="122"/>
      <c r="AM501" s="122"/>
      <c r="AN501" s="319">
        <f t="shared" si="2452"/>
        <v>0.02</v>
      </c>
      <c r="AO501" s="319">
        <f t="shared" si="2452"/>
        <v>0.02</v>
      </c>
      <c r="AP501" s="319">
        <f t="shared" si="2452"/>
        <v>0.02</v>
      </c>
      <c r="AQ501" s="318">
        <f t="shared" si="2452"/>
        <v>0.02</v>
      </c>
      <c r="AR501" s="318">
        <f t="shared" si="2452"/>
        <v>0.02</v>
      </c>
      <c r="AS501" s="319">
        <f t="shared" si="2452"/>
        <v>0.02</v>
      </c>
      <c r="AT501" s="319">
        <f t="shared" si="2452"/>
        <v>0.02</v>
      </c>
      <c r="AU501" s="319">
        <f t="shared" ref="AU501:BL501" si="2471">AU428</f>
        <v>0.02</v>
      </c>
      <c r="AV501" s="319">
        <f t="shared" si="2471"/>
        <v>0.02</v>
      </c>
      <c r="AW501" s="319">
        <f t="shared" si="2471"/>
        <v>0.02</v>
      </c>
      <c r="AX501" s="319">
        <f t="shared" si="2471"/>
        <v>0.02</v>
      </c>
      <c r="AY501" s="319">
        <f t="shared" si="2471"/>
        <v>0.02</v>
      </c>
      <c r="AZ501" s="319">
        <f t="shared" si="2471"/>
        <v>0.02</v>
      </c>
      <c r="BA501" s="319">
        <f t="shared" si="2471"/>
        <v>0.02</v>
      </c>
      <c r="BB501" s="319">
        <f t="shared" si="2471"/>
        <v>0.02</v>
      </c>
      <c r="BC501" s="320">
        <f t="shared" si="2471"/>
        <v>0.02</v>
      </c>
      <c r="BD501" s="320">
        <f t="shared" si="2471"/>
        <v>0.02</v>
      </c>
      <c r="BE501" s="320">
        <f t="shared" si="2471"/>
        <v>0.02</v>
      </c>
      <c r="BF501" s="320">
        <f t="shared" si="2471"/>
        <v>0.02</v>
      </c>
      <c r="BG501" s="320">
        <f t="shared" si="2471"/>
        <v>0.02</v>
      </c>
      <c r="BH501" s="320">
        <f t="shared" si="2471"/>
        <v>0.02</v>
      </c>
      <c r="BI501" s="321">
        <f t="shared" si="2471"/>
        <v>0.02</v>
      </c>
      <c r="BJ501" s="320">
        <f t="shared" si="2471"/>
        <v>0.02</v>
      </c>
      <c r="BK501" s="320">
        <f t="shared" si="2471"/>
        <v>0.02</v>
      </c>
      <c r="BL501" s="320">
        <f t="shared" si="2471"/>
        <v>0.02</v>
      </c>
      <c r="BM501" s="322">
        <f t="shared" ref="BM501:CC501" si="2472">BM428</f>
        <v>0.02</v>
      </c>
      <c r="BN501" s="322">
        <f t="shared" si="2472"/>
        <v>0.02</v>
      </c>
      <c r="BO501" s="322">
        <f t="shared" si="2472"/>
        <v>0.02</v>
      </c>
      <c r="BP501" s="322">
        <f t="shared" si="2472"/>
        <v>0.02</v>
      </c>
      <c r="BQ501" s="322">
        <f t="shared" si="2472"/>
        <v>0.02</v>
      </c>
      <c r="BR501" s="322">
        <f t="shared" si="2472"/>
        <v>0.02</v>
      </c>
      <c r="BS501" s="322">
        <f t="shared" si="2472"/>
        <v>0.02</v>
      </c>
      <c r="BT501" s="322">
        <f t="shared" si="2472"/>
        <v>0.02</v>
      </c>
      <c r="BU501" s="322">
        <f t="shared" si="2472"/>
        <v>0.02</v>
      </c>
      <c r="BV501" s="322">
        <f t="shared" si="2472"/>
        <v>0.02</v>
      </c>
      <c r="BW501" s="322">
        <f t="shared" si="2472"/>
        <v>0.02</v>
      </c>
      <c r="BX501" s="322">
        <f t="shared" si="2472"/>
        <v>0.02</v>
      </c>
      <c r="BY501" s="322">
        <f t="shared" si="2472"/>
        <v>0.02</v>
      </c>
      <c r="BZ501" s="322">
        <f t="shared" si="2472"/>
        <v>0.02</v>
      </c>
      <c r="CA501" s="322">
        <f t="shared" si="2472"/>
        <v>0.02</v>
      </c>
      <c r="CB501" s="322">
        <f t="shared" si="2472"/>
        <v>0.02</v>
      </c>
      <c r="CC501" s="322">
        <f t="shared" si="2472"/>
        <v>0.02</v>
      </c>
      <c r="CD501" s="364"/>
    </row>
    <row r="502" spans="37:82">
      <c r="AK502" s="171"/>
      <c r="AL502" s="122"/>
      <c r="AM502" s="122"/>
      <c r="AN502" s="376"/>
      <c r="AO502" s="293"/>
      <c r="AP502" s="377"/>
      <c r="AQ502" s="377"/>
      <c r="AR502" s="424"/>
      <c r="AS502" s="361"/>
      <c r="AT502" s="361"/>
      <c r="AU502" s="361"/>
      <c r="AV502" s="361"/>
      <c r="AW502" s="361"/>
      <c r="AX502" s="361"/>
      <c r="AY502" s="361"/>
      <c r="AZ502" s="361"/>
      <c r="BA502" s="361"/>
      <c r="BB502" s="361"/>
      <c r="BC502" s="378"/>
      <c r="BD502" s="378"/>
      <c r="BE502" s="378"/>
      <c r="BF502" s="378"/>
      <c r="BG502" s="378"/>
      <c r="BH502" s="378"/>
      <c r="BI502" s="379"/>
      <c r="BJ502" s="378"/>
      <c r="BK502" s="378"/>
      <c r="BL502" s="378"/>
      <c r="BM502" s="380"/>
      <c r="BN502" s="380"/>
      <c r="BO502" s="380"/>
      <c r="BP502" s="380"/>
      <c r="BQ502" s="380"/>
      <c r="BR502" s="380"/>
      <c r="BS502" s="380"/>
      <c r="BT502" s="380"/>
      <c r="BU502" s="380"/>
      <c r="BV502" s="380"/>
      <c r="BW502" s="380"/>
      <c r="BX502" s="380"/>
      <c r="BY502" s="380"/>
      <c r="BZ502" s="380"/>
      <c r="CA502" s="380"/>
      <c r="CB502" s="380"/>
      <c r="CC502" s="380"/>
      <c r="CD502" s="364"/>
    </row>
    <row r="503" spans="37:82">
      <c r="AK503" s="363"/>
      <c r="AL503" s="122"/>
      <c r="AM503" s="122"/>
      <c r="AN503" s="122">
        <v>2001</v>
      </c>
      <c r="AO503" s="329">
        <f t="shared" ref="AO503:BL503" si="2473">AN503+1</f>
        <v>2002</v>
      </c>
      <c r="AP503" s="148">
        <f t="shared" si="2473"/>
        <v>2003</v>
      </c>
      <c r="AQ503" s="148">
        <f t="shared" si="2473"/>
        <v>2004</v>
      </c>
      <c r="AR503" s="148">
        <f t="shared" si="2473"/>
        <v>2005</v>
      </c>
      <c r="AS503" s="3">
        <f t="shared" si="2473"/>
        <v>2006</v>
      </c>
      <c r="AT503" s="3">
        <f t="shared" si="2473"/>
        <v>2007</v>
      </c>
      <c r="AU503" s="3">
        <f t="shared" si="2473"/>
        <v>2008</v>
      </c>
      <c r="AV503" s="3">
        <f t="shared" si="2473"/>
        <v>2009</v>
      </c>
      <c r="AW503" s="3">
        <f t="shared" si="2473"/>
        <v>2010</v>
      </c>
      <c r="AX503" s="3">
        <f t="shared" si="2473"/>
        <v>2011</v>
      </c>
      <c r="AY503" s="3">
        <f t="shared" si="2473"/>
        <v>2012</v>
      </c>
      <c r="AZ503" s="3">
        <f t="shared" si="2473"/>
        <v>2013</v>
      </c>
      <c r="BA503" s="3">
        <f t="shared" si="2473"/>
        <v>2014</v>
      </c>
      <c r="BB503" s="3">
        <f t="shared" si="2473"/>
        <v>2015</v>
      </c>
      <c r="BC503" s="121">
        <f t="shared" si="2473"/>
        <v>2016</v>
      </c>
      <c r="BD503" s="121">
        <f t="shared" si="2473"/>
        <v>2017</v>
      </c>
      <c r="BE503" s="121">
        <f t="shared" si="2473"/>
        <v>2018</v>
      </c>
      <c r="BF503" s="121">
        <f t="shared" si="2473"/>
        <v>2019</v>
      </c>
      <c r="BG503" s="121">
        <f t="shared" si="2473"/>
        <v>2020</v>
      </c>
      <c r="BH503" s="121">
        <f t="shared" si="2473"/>
        <v>2021</v>
      </c>
      <c r="BI503" s="294">
        <f t="shared" si="2473"/>
        <v>2022</v>
      </c>
      <c r="BJ503" s="121">
        <f t="shared" si="2473"/>
        <v>2023</v>
      </c>
      <c r="BK503" s="121">
        <f t="shared" si="2473"/>
        <v>2024</v>
      </c>
      <c r="BL503" s="121">
        <f t="shared" si="2473"/>
        <v>2025</v>
      </c>
      <c r="BM503" s="295">
        <f t="shared" ref="BM503" si="2474">BL503+1</f>
        <v>2026</v>
      </c>
      <c r="BN503" s="295">
        <f t="shared" ref="BN503" si="2475">BM503+1</f>
        <v>2027</v>
      </c>
      <c r="BO503" s="295">
        <f t="shared" ref="BO503" si="2476">BN503+1</f>
        <v>2028</v>
      </c>
      <c r="BP503" s="295">
        <f t="shared" ref="BP503" si="2477">BO503+1</f>
        <v>2029</v>
      </c>
      <c r="BQ503" s="295">
        <f t="shared" ref="BQ503" si="2478">BP503+1</f>
        <v>2030</v>
      </c>
      <c r="BR503" s="295">
        <f t="shared" ref="BR503" si="2479">BQ503+1</f>
        <v>2031</v>
      </c>
      <c r="BS503" s="295">
        <f t="shared" ref="BS503" si="2480">BR503+1</f>
        <v>2032</v>
      </c>
      <c r="BT503" s="295">
        <f t="shared" ref="BT503" si="2481">BS503+1</f>
        <v>2033</v>
      </c>
      <c r="BU503" s="295">
        <f t="shared" ref="BU503" si="2482">BT503+1</f>
        <v>2034</v>
      </c>
      <c r="BV503" s="295">
        <f t="shared" ref="BV503" si="2483">BU503+1</f>
        <v>2035</v>
      </c>
      <c r="BW503" s="295">
        <f t="shared" ref="BW503" si="2484">BV503+1</f>
        <v>2036</v>
      </c>
      <c r="BX503" s="295">
        <f t="shared" ref="BX503" si="2485">BW503+1</f>
        <v>2037</v>
      </c>
      <c r="BY503" s="295">
        <f t="shared" ref="BY503" si="2486">BX503+1</f>
        <v>2038</v>
      </c>
      <c r="BZ503" s="295">
        <f t="shared" ref="BZ503" si="2487">BY503+1</f>
        <v>2039</v>
      </c>
      <c r="CA503" s="295">
        <f t="shared" ref="CA503" si="2488">BZ503+1</f>
        <v>2040</v>
      </c>
      <c r="CB503" s="295">
        <f t="shared" ref="CB503" si="2489">CA503+1</f>
        <v>2041</v>
      </c>
      <c r="CC503" s="295">
        <f t="shared" ref="CC503" si="2490">CB503+1</f>
        <v>2042</v>
      </c>
      <c r="CD503" s="178"/>
    </row>
    <row r="504" spans="37:82">
      <c r="AK504" s="171"/>
      <c r="AL504" s="122"/>
      <c r="AM504" s="122"/>
      <c r="AN504" s="122" t="s">
        <v>289</v>
      </c>
      <c r="AO504" s="293" t="str">
        <f t="shared" ref="AO504:BL504" si="2491">AN504</f>
        <v>WGA</v>
      </c>
      <c r="AP504" s="293" t="str">
        <f t="shared" si="2491"/>
        <v>WGA</v>
      </c>
      <c r="AQ504" s="293" t="str">
        <f t="shared" si="2491"/>
        <v>WGA</v>
      </c>
      <c r="AR504" s="293" t="str">
        <f t="shared" si="2491"/>
        <v>WGA</v>
      </c>
      <c r="AS504" s="444" t="str">
        <f t="shared" si="2491"/>
        <v>WGA</v>
      </c>
      <c r="AT504" s="444" t="str">
        <f t="shared" si="2491"/>
        <v>WGA</v>
      </c>
      <c r="AU504" s="444" t="str">
        <f t="shared" si="2491"/>
        <v>WGA</v>
      </c>
      <c r="AV504" s="444" t="str">
        <f t="shared" si="2491"/>
        <v>WGA</v>
      </c>
      <c r="AW504" s="444" t="str">
        <f t="shared" si="2491"/>
        <v>WGA</v>
      </c>
      <c r="AX504" s="444" t="str">
        <f t="shared" si="2491"/>
        <v>WGA</v>
      </c>
      <c r="AY504" s="444" t="str">
        <f t="shared" si="2491"/>
        <v>WGA</v>
      </c>
      <c r="AZ504" s="444" t="str">
        <f t="shared" si="2491"/>
        <v>WGA</v>
      </c>
      <c r="BA504" s="444" t="str">
        <f t="shared" si="2491"/>
        <v>WGA</v>
      </c>
      <c r="BB504" s="444" t="str">
        <f t="shared" si="2491"/>
        <v>WGA</v>
      </c>
      <c r="BC504" s="445" t="str">
        <f t="shared" si="2491"/>
        <v>WGA</v>
      </c>
      <c r="BD504" s="445" t="str">
        <f t="shared" si="2491"/>
        <v>WGA</v>
      </c>
      <c r="BE504" s="445" t="str">
        <f t="shared" si="2491"/>
        <v>WGA</v>
      </c>
      <c r="BF504" s="445" t="str">
        <f t="shared" si="2491"/>
        <v>WGA</v>
      </c>
      <c r="BG504" s="445" t="str">
        <f t="shared" si="2491"/>
        <v>WGA</v>
      </c>
      <c r="BH504" s="445" t="str">
        <f t="shared" si="2491"/>
        <v>WGA</v>
      </c>
      <c r="BI504" s="446" t="str">
        <f t="shared" si="2491"/>
        <v>WGA</v>
      </c>
      <c r="BJ504" s="445" t="str">
        <f t="shared" si="2491"/>
        <v>WGA</v>
      </c>
      <c r="BK504" s="445" t="str">
        <f t="shared" si="2491"/>
        <v>WGA</v>
      </c>
      <c r="BL504" s="445" t="str">
        <f t="shared" si="2491"/>
        <v>WGA</v>
      </c>
      <c r="BM504" s="447" t="str">
        <f t="shared" ref="BM504" si="2492">BL504</f>
        <v>WGA</v>
      </c>
      <c r="BN504" s="447" t="str">
        <f t="shared" ref="BN504" si="2493">BM504</f>
        <v>WGA</v>
      </c>
      <c r="BO504" s="447" t="str">
        <f t="shared" ref="BO504" si="2494">BN504</f>
        <v>WGA</v>
      </c>
      <c r="BP504" s="447" t="str">
        <f t="shared" ref="BP504" si="2495">BO504</f>
        <v>WGA</v>
      </c>
      <c r="BQ504" s="447" t="str">
        <f t="shared" ref="BQ504" si="2496">BP504</f>
        <v>WGA</v>
      </c>
      <c r="BR504" s="447" t="str">
        <f t="shared" ref="BR504" si="2497">BQ504</f>
        <v>WGA</v>
      </c>
      <c r="BS504" s="447" t="str">
        <f t="shared" ref="BS504" si="2498">BR504</f>
        <v>WGA</v>
      </c>
      <c r="BT504" s="447" t="str">
        <f t="shared" ref="BT504" si="2499">BS504</f>
        <v>WGA</v>
      </c>
      <c r="BU504" s="447" t="str">
        <f t="shared" ref="BU504" si="2500">BT504</f>
        <v>WGA</v>
      </c>
      <c r="BV504" s="447" t="str">
        <f t="shared" ref="BV504" si="2501">BU504</f>
        <v>WGA</v>
      </c>
      <c r="BW504" s="447" t="str">
        <f t="shared" ref="BW504" si="2502">BV504</f>
        <v>WGA</v>
      </c>
      <c r="BX504" s="447" t="str">
        <f t="shared" ref="BX504" si="2503">BW504</f>
        <v>WGA</v>
      </c>
      <c r="BY504" s="447" t="str">
        <f t="shared" ref="BY504" si="2504">BX504</f>
        <v>WGA</v>
      </c>
      <c r="BZ504" s="447" t="str">
        <f t="shared" ref="BZ504" si="2505">BY504</f>
        <v>WGA</v>
      </c>
      <c r="CA504" s="447" t="str">
        <f t="shared" ref="CA504" si="2506">BZ504</f>
        <v>WGA</v>
      </c>
      <c r="CB504" s="447" t="str">
        <f t="shared" ref="CB504" si="2507">CA504</f>
        <v>WGA</v>
      </c>
      <c r="CC504" s="447" t="str">
        <f t="shared" ref="CC504" si="2508">CB504</f>
        <v>WGA</v>
      </c>
      <c r="CD504" s="178"/>
    </row>
    <row r="505" spans="37:82">
      <c r="AK505" s="171" t="s">
        <v>715</v>
      </c>
      <c r="AL505" s="122"/>
      <c r="AM505" s="359"/>
      <c r="AN505" s="300">
        <f t="shared" ref="AN505:BL505" si="2509">AN432</f>
        <v>2.6651231066002534E-2</v>
      </c>
      <c r="AO505" s="299">
        <f t="shared" si="2509"/>
        <v>3.7659730819599391E-2</v>
      </c>
      <c r="AP505" s="299">
        <f t="shared" si="2509"/>
        <v>4.1433788213758316E-2</v>
      </c>
      <c r="AQ505" s="299">
        <f t="shared" si="2509"/>
        <v>4.1022225148983571E-2</v>
      </c>
      <c r="AR505" s="299">
        <f t="shared" si="2509"/>
        <v>3.2974624821844323E-2</v>
      </c>
      <c r="AS505" s="300">
        <f t="shared" si="2509"/>
        <v>1.741105519772157E-2</v>
      </c>
      <c r="AT505" s="300">
        <f t="shared" si="2509"/>
        <v>1.0559160160651171E-2</v>
      </c>
      <c r="AU505" s="300">
        <f t="shared" si="2509"/>
        <v>1.0162187059377326E-2</v>
      </c>
      <c r="AV505" s="300">
        <f t="shared" si="2509"/>
        <v>1.7668932912550117E-2</v>
      </c>
      <c r="AW505" s="300">
        <f t="shared" si="2509"/>
        <v>2.5444356029305171E-2</v>
      </c>
      <c r="AX505" s="300">
        <f t="shared" si="2509"/>
        <v>2.4641313377188334E-2</v>
      </c>
      <c r="AY505" s="300">
        <f t="shared" si="2509"/>
        <v>2.1741447391596669E-2</v>
      </c>
      <c r="AZ505" s="300">
        <f t="shared" si="2509"/>
        <v>2.5437233887533495E-2</v>
      </c>
      <c r="BA505" s="300">
        <f t="shared" si="2509"/>
        <v>1.3861492515345297E-2</v>
      </c>
      <c r="BB505" s="300">
        <f t="shared" si="2509"/>
        <v>1.3694652802078267E-2</v>
      </c>
      <c r="BC505" s="301">
        <f t="shared" si="2509"/>
        <v>1.2383656557784395E-2</v>
      </c>
      <c r="BD505" s="301">
        <f t="shared" si="2509"/>
        <v>1.3646416148230811E-2</v>
      </c>
      <c r="BE505" s="301">
        <f t="shared" si="2509"/>
        <v>1.451037729467175E-2</v>
      </c>
      <c r="BF505" s="301">
        <f t="shared" si="2509"/>
        <v>1.6186984318659059E-2</v>
      </c>
      <c r="BG505" s="301">
        <f t="shared" si="2509"/>
        <v>2.056297127094453E-2</v>
      </c>
      <c r="BH505" s="301">
        <f t="shared" si="2509"/>
        <v>2.2436713595748392E-2</v>
      </c>
      <c r="BI505" s="302">
        <f t="shared" si="2509"/>
        <v>2.1004539684301715E-2</v>
      </c>
      <c r="BJ505" s="301">
        <f t="shared" si="2509"/>
        <v>2.4462787806639907E-2</v>
      </c>
      <c r="BK505" s="301">
        <f t="shared" si="2509"/>
        <v>5.0900385505608714E-2</v>
      </c>
      <c r="BL505" s="301">
        <f t="shared" si="2509"/>
        <v>6.2614622044458779E-2</v>
      </c>
      <c r="BM505" s="303">
        <f t="shared" ref="BM505:CC505" si="2510">BM432</f>
        <v>6.2614622044458779E-2</v>
      </c>
      <c r="BN505" s="303">
        <f t="shared" si="2510"/>
        <v>6.2614622044458779E-2</v>
      </c>
      <c r="BO505" s="303">
        <f t="shared" si="2510"/>
        <v>6.2614622044458779E-2</v>
      </c>
      <c r="BP505" s="303">
        <f t="shared" si="2510"/>
        <v>6.2614622044458779E-2</v>
      </c>
      <c r="BQ505" s="303">
        <f t="shared" si="2510"/>
        <v>6.2614622044458779E-2</v>
      </c>
      <c r="BR505" s="303">
        <f t="shared" si="2510"/>
        <v>6.2614622044458779E-2</v>
      </c>
      <c r="BS505" s="303">
        <f t="shared" si="2510"/>
        <v>6.2614622044458779E-2</v>
      </c>
      <c r="BT505" s="303">
        <f t="shared" si="2510"/>
        <v>6.2614622044458779E-2</v>
      </c>
      <c r="BU505" s="303">
        <f t="shared" si="2510"/>
        <v>6.2614622044458779E-2</v>
      </c>
      <c r="BV505" s="303">
        <f t="shared" si="2510"/>
        <v>6.2614622044458779E-2</v>
      </c>
      <c r="BW505" s="303">
        <f t="shared" si="2510"/>
        <v>6.2614622044458779E-2</v>
      </c>
      <c r="BX505" s="303">
        <f t="shared" si="2510"/>
        <v>6.2614622044458779E-2</v>
      </c>
      <c r="BY505" s="303">
        <f t="shared" si="2510"/>
        <v>6.2614622044458779E-2</v>
      </c>
      <c r="BZ505" s="303">
        <f t="shared" si="2510"/>
        <v>6.2614622044458779E-2</v>
      </c>
      <c r="CA505" s="303">
        <f t="shared" si="2510"/>
        <v>6.2614622044458779E-2</v>
      </c>
      <c r="CB505" s="303">
        <f t="shared" si="2510"/>
        <v>6.2614622044458779E-2</v>
      </c>
      <c r="CC505" s="303">
        <f t="shared" si="2510"/>
        <v>6.2614622044458779E-2</v>
      </c>
      <c r="CD505" s="178"/>
    </row>
    <row r="506" spans="37:82">
      <c r="AK506" s="171" t="s">
        <v>716</v>
      </c>
      <c r="AL506" s="122"/>
      <c r="AM506" s="359"/>
      <c r="AN506" s="309">
        <f t="shared" ref="AN506:BL506" si="2511">AN433</f>
        <v>5.4500009839908214E-2</v>
      </c>
      <c r="AO506" s="308">
        <f t="shared" si="2511"/>
        <v>4.7799991598603153E-2</v>
      </c>
      <c r="AP506" s="308">
        <f t="shared" si="2511"/>
        <v>4.6599997461220122E-2</v>
      </c>
      <c r="AQ506" s="308">
        <f t="shared" si="2511"/>
        <v>4.5000007490993976E-2</v>
      </c>
      <c r="AR506" s="308">
        <f t="shared" si="2511"/>
        <v>3.9300011835601056E-2</v>
      </c>
      <c r="AS506" s="309">
        <f t="shared" si="2511"/>
        <v>3.6156695917221038E-2</v>
      </c>
      <c r="AT506" s="309">
        <f t="shared" si="2511"/>
        <v>3.8235620751875921E-2</v>
      </c>
      <c r="AU506" s="309">
        <f t="shared" si="2511"/>
        <v>4.410003903757409E-2</v>
      </c>
      <c r="AV506" s="309">
        <f t="shared" si="2511"/>
        <v>4.2200028760331243E-2</v>
      </c>
      <c r="AW506" s="309">
        <f t="shared" si="2511"/>
        <v>3.8900033450578686E-2</v>
      </c>
      <c r="AX506" s="309">
        <f t="shared" si="2511"/>
        <v>3.1000007537453245E-2</v>
      </c>
      <c r="AY506" s="309">
        <f t="shared" si="2511"/>
        <v>2.7100009653499013E-2</v>
      </c>
      <c r="AZ506" s="309">
        <f t="shared" si="2511"/>
        <v>2.2300050192195053E-2</v>
      </c>
      <c r="BA506" s="309">
        <f t="shared" si="2511"/>
        <v>2.5299957325744638E-2</v>
      </c>
      <c r="BB506" s="309">
        <f t="shared" si="2511"/>
        <v>1.5399960174683036E-2</v>
      </c>
      <c r="BC506" s="310">
        <f t="shared" si="2511"/>
        <v>1.1100034333807018E-2</v>
      </c>
      <c r="BD506" s="310">
        <f t="shared" si="2511"/>
        <v>7.1000003200292205E-3</v>
      </c>
      <c r="BE506" s="310">
        <f t="shared" si="2511"/>
        <v>9.1000155016305317E-3</v>
      </c>
      <c r="BF506" s="310">
        <f t="shared" si="2511"/>
        <v>8.6000335029261521E-3</v>
      </c>
      <c r="BG506" s="310">
        <f t="shared" si="2511"/>
        <v>1.0400554570129117E-3</v>
      </c>
      <c r="BH506" s="310">
        <f t="shared" si="2511"/>
        <v>-2.1600186074329786E-3</v>
      </c>
      <c r="BI506" s="311">
        <f t="shared" si="2511"/>
        <v>8.7995469739587939E-4</v>
      </c>
      <c r="BJ506" s="310">
        <f t="shared" si="2511"/>
        <v>2.3329968858514682E-2</v>
      </c>
      <c r="BK506" s="310">
        <f t="shared" si="2511"/>
        <v>3.0590005328907655E-2</v>
      </c>
      <c r="BL506" s="310">
        <f t="shared" si="2511"/>
        <v>2.6869942060977925E-2</v>
      </c>
      <c r="BM506" s="312">
        <f t="shared" ref="BM506:CC506" si="2512">BM433</f>
        <v>2.6869942060977925E-2</v>
      </c>
      <c r="BN506" s="312">
        <f t="shared" si="2512"/>
        <v>2.6869942060977925E-2</v>
      </c>
      <c r="BO506" s="312">
        <f t="shared" si="2512"/>
        <v>2.6869942060977925E-2</v>
      </c>
      <c r="BP506" s="312">
        <f t="shared" si="2512"/>
        <v>2.6869942060977925E-2</v>
      </c>
      <c r="BQ506" s="312">
        <f t="shared" si="2512"/>
        <v>2.6869942060977925E-2</v>
      </c>
      <c r="BR506" s="312">
        <f t="shared" si="2512"/>
        <v>2.6869942060977925E-2</v>
      </c>
      <c r="BS506" s="312">
        <f t="shared" si="2512"/>
        <v>2.6869942060977925E-2</v>
      </c>
      <c r="BT506" s="312">
        <f t="shared" si="2512"/>
        <v>2.6869942060977925E-2</v>
      </c>
      <c r="BU506" s="312">
        <f t="shared" si="2512"/>
        <v>2.6869942060977925E-2</v>
      </c>
      <c r="BV506" s="312">
        <f t="shared" si="2512"/>
        <v>2.6869942060977925E-2</v>
      </c>
      <c r="BW506" s="312">
        <f t="shared" si="2512"/>
        <v>2.6869942060977925E-2</v>
      </c>
      <c r="BX506" s="312">
        <f t="shared" si="2512"/>
        <v>2.6869942060977925E-2</v>
      </c>
      <c r="BY506" s="312">
        <f t="shared" si="2512"/>
        <v>2.6869942060977925E-2</v>
      </c>
      <c r="BZ506" s="312">
        <f t="shared" si="2512"/>
        <v>2.6869942060977925E-2</v>
      </c>
      <c r="CA506" s="312">
        <f t="shared" si="2512"/>
        <v>2.6869942060977925E-2</v>
      </c>
      <c r="CB506" s="312">
        <f t="shared" si="2512"/>
        <v>2.6869942060977925E-2</v>
      </c>
      <c r="CC506" s="312">
        <f t="shared" si="2512"/>
        <v>2.6869942060977925E-2</v>
      </c>
      <c r="CD506" s="178"/>
    </row>
    <row r="507" spans="37:82">
      <c r="AK507" s="171" t="s">
        <v>717</v>
      </c>
      <c r="AL507" s="122"/>
      <c r="AM507" s="360"/>
      <c r="AN507" s="309">
        <f t="shared" ref="AN507:AS510" si="2513">AN434</f>
        <v>0.214</v>
      </c>
      <c r="AO507" s="308">
        <f t="shared" si="2513"/>
        <v>0.214</v>
      </c>
      <c r="AP507" s="308">
        <f t="shared" si="2513"/>
        <v>0.214</v>
      </c>
      <c r="AQ507" s="308">
        <f t="shared" si="2513"/>
        <v>0.214</v>
      </c>
      <c r="AR507" s="308">
        <f t="shared" si="2513"/>
        <v>0.214</v>
      </c>
      <c r="AS507" s="309">
        <f t="shared" si="2513"/>
        <v>0.214</v>
      </c>
      <c r="AT507" s="448">
        <v>0.20100000000000001</v>
      </c>
      <c r="AU507" s="449">
        <v>0.20100000000000001</v>
      </c>
      <c r="AV507" s="449">
        <v>0.20100000000000001</v>
      </c>
      <c r="AW507" s="449">
        <v>0.20100000000000001</v>
      </c>
      <c r="AX507" s="449">
        <v>0.20100000000000001</v>
      </c>
      <c r="AY507" s="449">
        <v>0.20100000000000001</v>
      </c>
      <c r="AZ507" s="449">
        <v>0.20100000000000001</v>
      </c>
      <c r="BA507" s="449">
        <v>0.20100000000000001</v>
      </c>
      <c r="BB507" s="449">
        <v>0.20100000000000001</v>
      </c>
      <c r="BC507" s="310">
        <v>0.20100000000000001</v>
      </c>
      <c r="BD507" s="310">
        <v>0.20100000000000001</v>
      </c>
      <c r="BE507" s="310">
        <v>0.20100000000000001</v>
      </c>
      <c r="BF507" s="310">
        <v>0.20100000000000001</v>
      </c>
      <c r="BG507" s="310">
        <v>0.20100000000000001</v>
      </c>
      <c r="BH507" s="310">
        <v>0.20100000000000001</v>
      </c>
      <c r="BI507" s="311">
        <v>0.20100000000000001</v>
      </c>
      <c r="BJ507" s="310">
        <v>0.20100000000000001</v>
      </c>
      <c r="BK507" s="310">
        <v>0.20100000000000001</v>
      </c>
      <c r="BL507" s="310">
        <v>0.20100000000000001</v>
      </c>
      <c r="BM507" s="312">
        <v>0.20100000000000001</v>
      </c>
      <c r="BN507" s="312">
        <v>0.20100000000000001</v>
      </c>
      <c r="BO507" s="312">
        <v>0.20100000000000001</v>
      </c>
      <c r="BP507" s="312">
        <v>0.20100000000000001</v>
      </c>
      <c r="BQ507" s="312">
        <v>0.20100000000000001</v>
      </c>
      <c r="BR507" s="312">
        <v>0.20100000000000001</v>
      </c>
      <c r="BS507" s="312">
        <v>0.20100000000000001</v>
      </c>
      <c r="BT507" s="312">
        <v>0.20100000000000001</v>
      </c>
      <c r="BU507" s="312">
        <v>0.20100000000000001</v>
      </c>
      <c r="BV507" s="312">
        <v>0.20100000000000001</v>
      </c>
      <c r="BW507" s="312">
        <v>0.20100000000000001</v>
      </c>
      <c r="BX507" s="312">
        <v>0.20100000000000001</v>
      </c>
      <c r="BY507" s="312">
        <v>0.20100000000000001</v>
      </c>
      <c r="BZ507" s="312">
        <v>0.20100000000000001</v>
      </c>
      <c r="CA507" s="312">
        <v>0.20100000000000001</v>
      </c>
      <c r="CB507" s="312">
        <v>0.20100000000000001</v>
      </c>
      <c r="CC507" s="312">
        <v>0.20100000000000001</v>
      </c>
      <c r="CD507" s="178"/>
    </row>
    <row r="508" spans="37:82" ht="15.6">
      <c r="AK508" s="171" t="s">
        <v>718</v>
      </c>
      <c r="AL508" s="122"/>
      <c r="AM508" s="360"/>
      <c r="AN508" s="309">
        <f t="shared" si="2513"/>
        <v>1.4E-2</v>
      </c>
      <c r="AO508" s="308">
        <f t="shared" si="2513"/>
        <v>1.4E-2</v>
      </c>
      <c r="AP508" s="308">
        <f t="shared" si="2513"/>
        <v>1.4E-2</v>
      </c>
      <c r="AQ508" s="308">
        <f t="shared" si="2513"/>
        <v>1.4E-2</v>
      </c>
      <c r="AR508" s="308">
        <f t="shared" si="2513"/>
        <v>1.4E-2</v>
      </c>
      <c r="AS508" s="309">
        <f t="shared" si="2513"/>
        <v>1.4E-2</v>
      </c>
      <c r="AT508" s="309">
        <f t="shared" ref="AT508:BL508" si="2514">AT435</f>
        <v>1.4E-2</v>
      </c>
      <c r="AU508" s="309">
        <f t="shared" si="2514"/>
        <v>1.4E-2</v>
      </c>
      <c r="AV508" s="309">
        <f t="shared" si="2514"/>
        <v>1.4E-2</v>
      </c>
      <c r="AW508" s="309">
        <f t="shared" si="2514"/>
        <v>1.4E-2</v>
      </c>
      <c r="AX508" s="309">
        <f t="shared" si="2514"/>
        <v>1.4E-2</v>
      </c>
      <c r="AY508" s="309">
        <f t="shared" si="2514"/>
        <v>1.4E-2</v>
      </c>
      <c r="AZ508" s="309">
        <f t="shared" si="2514"/>
        <v>1.4E-2</v>
      </c>
      <c r="BA508" s="309">
        <f t="shared" si="2514"/>
        <v>1.4E-2</v>
      </c>
      <c r="BB508" s="309">
        <f t="shared" si="2514"/>
        <v>1.4E-2</v>
      </c>
      <c r="BC508" s="310">
        <f t="shared" si="2514"/>
        <v>1.4E-2</v>
      </c>
      <c r="BD508" s="310">
        <f t="shared" si="2514"/>
        <v>1.4E-2</v>
      </c>
      <c r="BE508" s="310">
        <f t="shared" si="2514"/>
        <v>1.4E-2</v>
      </c>
      <c r="BF508" s="310">
        <f t="shared" si="2514"/>
        <v>1.4E-2</v>
      </c>
      <c r="BG508" s="310">
        <f t="shared" si="2514"/>
        <v>1.4E-2</v>
      </c>
      <c r="BH508" s="310">
        <f t="shared" si="2514"/>
        <v>1.4E-2</v>
      </c>
      <c r="BI508" s="311">
        <f t="shared" si="2514"/>
        <v>1.4E-2</v>
      </c>
      <c r="BJ508" s="310">
        <f t="shared" si="2514"/>
        <v>1.4E-2</v>
      </c>
      <c r="BK508" s="310">
        <f t="shared" si="2514"/>
        <v>1.4E-2</v>
      </c>
      <c r="BL508" s="310">
        <f t="shared" si="2514"/>
        <v>1.4E-2</v>
      </c>
      <c r="BM508" s="312">
        <f t="shared" ref="BM508:CC508" si="2515">BM435</f>
        <v>1.4E-2</v>
      </c>
      <c r="BN508" s="312">
        <f t="shared" si="2515"/>
        <v>1.4E-2</v>
      </c>
      <c r="BO508" s="312">
        <f t="shared" si="2515"/>
        <v>1.4E-2</v>
      </c>
      <c r="BP508" s="312">
        <f t="shared" si="2515"/>
        <v>1.4E-2</v>
      </c>
      <c r="BQ508" s="312">
        <f t="shared" si="2515"/>
        <v>1.4E-2</v>
      </c>
      <c r="BR508" s="312">
        <f t="shared" si="2515"/>
        <v>1.4E-2</v>
      </c>
      <c r="BS508" s="312">
        <f t="shared" si="2515"/>
        <v>1.4E-2</v>
      </c>
      <c r="BT508" s="312">
        <f t="shared" si="2515"/>
        <v>1.4E-2</v>
      </c>
      <c r="BU508" s="312">
        <f t="shared" si="2515"/>
        <v>1.4E-2</v>
      </c>
      <c r="BV508" s="312">
        <f t="shared" si="2515"/>
        <v>1.4E-2</v>
      </c>
      <c r="BW508" s="312">
        <f t="shared" si="2515"/>
        <v>1.4E-2</v>
      </c>
      <c r="BX508" s="312">
        <f t="shared" si="2515"/>
        <v>1.4E-2</v>
      </c>
      <c r="BY508" s="312">
        <f t="shared" si="2515"/>
        <v>1.4E-2</v>
      </c>
      <c r="BZ508" s="312">
        <f t="shared" si="2515"/>
        <v>1.4E-2</v>
      </c>
      <c r="CA508" s="312">
        <f t="shared" si="2515"/>
        <v>1.4E-2</v>
      </c>
      <c r="CB508" s="312">
        <f t="shared" si="2515"/>
        <v>1.4E-2</v>
      </c>
      <c r="CC508" s="312">
        <f t="shared" si="2515"/>
        <v>1.4E-2</v>
      </c>
      <c r="CD508" s="178"/>
    </row>
    <row r="509" spans="37:82">
      <c r="AK509" s="171" t="s">
        <v>719</v>
      </c>
      <c r="AL509" s="122"/>
      <c r="AM509" s="361"/>
      <c r="AN509" s="338">
        <f t="shared" si="2513"/>
        <v>0.21</v>
      </c>
      <c r="AO509" s="308">
        <f t="shared" si="2513"/>
        <v>0.21</v>
      </c>
      <c r="AP509" s="308">
        <f t="shared" si="2513"/>
        <v>0.21</v>
      </c>
      <c r="AQ509" s="308">
        <f t="shared" si="2513"/>
        <v>0.21</v>
      </c>
      <c r="AR509" s="308">
        <f t="shared" si="2513"/>
        <v>0.21</v>
      </c>
      <c r="AS509" s="309">
        <f t="shared" si="2513"/>
        <v>0.21</v>
      </c>
      <c r="AT509" s="458">
        <f>IF(AND(AA17&gt;39082,AA17&lt;39142)=TRUE,21%,24%)</f>
        <v>0.24</v>
      </c>
      <c r="AU509" s="458">
        <v>0.24</v>
      </c>
      <c r="AV509" s="428">
        <f>IF(AND($AA$17&gt;39082,AA17&lt;39142)=TRUE,21%,24%)</f>
        <v>0.24</v>
      </c>
      <c r="AW509" s="428">
        <f t="shared" ref="AW509:BE509" si="2516">IF(AND($AA$17&gt;39082,AB17&lt;39142)=TRUE,21%,24%)</f>
        <v>0.24</v>
      </c>
      <c r="AX509" s="428">
        <f t="shared" si="2516"/>
        <v>0.24</v>
      </c>
      <c r="AY509" s="428">
        <f t="shared" si="2516"/>
        <v>0.24</v>
      </c>
      <c r="AZ509" s="428">
        <f t="shared" si="2516"/>
        <v>0.24</v>
      </c>
      <c r="BA509" s="428">
        <f t="shared" si="2516"/>
        <v>0.24</v>
      </c>
      <c r="BB509" s="428">
        <f t="shared" si="2516"/>
        <v>0.24</v>
      </c>
      <c r="BC509" s="428">
        <f t="shared" si="2516"/>
        <v>0.24</v>
      </c>
      <c r="BD509" s="428">
        <f t="shared" si="2516"/>
        <v>0.24</v>
      </c>
      <c r="BE509" s="428">
        <f t="shared" si="2516"/>
        <v>0.24</v>
      </c>
      <c r="BF509" s="428">
        <v>0.249</v>
      </c>
      <c r="BG509" s="428">
        <f t="shared" ref="BG509" si="2517">BF509</f>
        <v>0.249</v>
      </c>
      <c r="BH509" s="428">
        <f t="shared" ref="BH509" si="2518">BG509</f>
        <v>0.249</v>
      </c>
      <c r="BI509" s="459">
        <f t="shared" ref="BI509" si="2519">BH509</f>
        <v>0.249</v>
      </c>
      <c r="BJ509" s="428">
        <f t="shared" ref="BJ509" si="2520">BI509</f>
        <v>0.249</v>
      </c>
      <c r="BK509" s="428">
        <f t="shared" ref="BK509" si="2521">BJ509</f>
        <v>0.249</v>
      </c>
      <c r="BL509" s="428">
        <f t="shared" ref="BL509" si="2522">BK509</f>
        <v>0.249</v>
      </c>
      <c r="BM509" s="460">
        <f t="shared" ref="BM509" si="2523">BL509</f>
        <v>0.249</v>
      </c>
      <c r="BN509" s="460">
        <f t="shared" ref="BN509" si="2524">BM509</f>
        <v>0.249</v>
      </c>
      <c r="BO509" s="460">
        <f t="shared" ref="BO509" si="2525">BN509</f>
        <v>0.249</v>
      </c>
      <c r="BP509" s="460">
        <f t="shared" ref="BP509" si="2526">BO509</f>
        <v>0.249</v>
      </c>
      <c r="BQ509" s="460">
        <f t="shared" ref="BQ509" si="2527">BP509</f>
        <v>0.249</v>
      </c>
      <c r="BR509" s="460">
        <f t="shared" ref="BR509" si="2528">BQ509</f>
        <v>0.249</v>
      </c>
      <c r="BS509" s="460">
        <f t="shared" ref="BS509" si="2529">BR509</f>
        <v>0.249</v>
      </c>
      <c r="BT509" s="460">
        <f t="shared" ref="BT509" si="2530">BS509</f>
        <v>0.249</v>
      </c>
      <c r="BU509" s="460">
        <f t="shared" ref="BU509" si="2531">BT509</f>
        <v>0.249</v>
      </c>
      <c r="BV509" s="460">
        <f t="shared" ref="BV509" si="2532">BU509</f>
        <v>0.249</v>
      </c>
      <c r="BW509" s="460">
        <f t="shared" ref="BW509" si="2533">BV509</f>
        <v>0.249</v>
      </c>
      <c r="BX509" s="460">
        <f t="shared" ref="BX509" si="2534">BW509</f>
        <v>0.249</v>
      </c>
      <c r="BY509" s="460">
        <f t="shared" ref="BY509" si="2535">BX509</f>
        <v>0.249</v>
      </c>
      <c r="BZ509" s="460">
        <f t="shared" ref="BZ509" si="2536">BY509</f>
        <v>0.249</v>
      </c>
      <c r="CA509" s="460">
        <f t="shared" ref="CA509" si="2537">BZ509</f>
        <v>0.249</v>
      </c>
      <c r="CB509" s="460">
        <f t="shared" ref="CB509" si="2538">CA509</f>
        <v>0.249</v>
      </c>
      <c r="CC509" s="460">
        <f t="shared" ref="CC509" si="2539">CB509</f>
        <v>0.249</v>
      </c>
      <c r="CD509" s="178"/>
    </row>
    <row r="510" spans="37:82">
      <c r="AK510" s="171" t="s">
        <v>720</v>
      </c>
      <c r="AL510" s="122"/>
      <c r="AM510" s="361"/>
      <c r="AN510" s="319">
        <f t="shared" si="2513"/>
        <v>0.02</v>
      </c>
      <c r="AO510" s="318">
        <f t="shared" si="2513"/>
        <v>0.02</v>
      </c>
      <c r="AP510" s="318">
        <f t="shared" si="2513"/>
        <v>0.02</v>
      </c>
      <c r="AQ510" s="318">
        <f t="shared" si="2513"/>
        <v>0.02</v>
      </c>
      <c r="AR510" s="318">
        <f t="shared" si="2513"/>
        <v>0.02</v>
      </c>
      <c r="AS510" s="319">
        <f t="shared" si="2513"/>
        <v>0.02</v>
      </c>
      <c r="AT510" s="319">
        <f t="shared" ref="AT510:BL510" si="2540">AT437</f>
        <v>0.02</v>
      </c>
      <c r="AU510" s="319">
        <f t="shared" si="2540"/>
        <v>0.02</v>
      </c>
      <c r="AV510" s="319">
        <f t="shared" si="2540"/>
        <v>0.02</v>
      </c>
      <c r="AW510" s="319">
        <f t="shared" si="2540"/>
        <v>0.02</v>
      </c>
      <c r="AX510" s="319">
        <f t="shared" si="2540"/>
        <v>0.02</v>
      </c>
      <c r="AY510" s="319">
        <f t="shared" si="2540"/>
        <v>0.02</v>
      </c>
      <c r="AZ510" s="319">
        <f t="shared" si="2540"/>
        <v>0.02</v>
      </c>
      <c r="BA510" s="319">
        <f t="shared" si="2540"/>
        <v>0.02</v>
      </c>
      <c r="BB510" s="319">
        <f t="shared" si="2540"/>
        <v>0.02</v>
      </c>
      <c r="BC510" s="320">
        <f t="shared" si="2540"/>
        <v>0.02</v>
      </c>
      <c r="BD510" s="320">
        <f t="shared" si="2540"/>
        <v>0.02</v>
      </c>
      <c r="BE510" s="320">
        <f t="shared" si="2540"/>
        <v>0.02</v>
      </c>
      <c r="BF510" s="320">
        <f t="shared" si="2540"/>
        <v>0.02</v>
      </c>
      <c r="BG510" s="320">
        <f t="shared" si="2540"/>
        <v>0.02</v>
      </c>
      <c r="BH510" s="320">
        <f t="shared" si="2540"/>
        <v>0.02</v>
      </c>
      <c r="BI510" s="321">
        <f t="shared" si="2540"/>
        <v>0.02</v>
      </c>
      <c r="BJ510" s="320">
        <f t="shared" si="2540"/>
        <v>0.02</v>
      </c>
      <c r="BK510" s="320">
        <f t="shared" si="2540"/>
        <v>0.02</v>
      </c>
      <c r="BL510" s="320">
        <f t="shared" si="2540"/>
        <v>0.02</v>
      </c>
      <c r="BM510" s="322">
        <f t="shared" ref="BM510:CC510" si="2541">BM437</f>
        <v>0.02</v>
      </c>
      <c r="BN510" s="322">
        <f t="shared" si="2541"/>
        <v>0.02</v>
      </c>
      <c r="BO510" s="322">
        <f t="shared" si="2541"/>
        <v>0.02</v>
      </c>
      <c r="BP510" s="322">
        <f t="shared" si="2541"/>
        <v>0.02</v>
      </c>
      <c r="BQ510" s="322">
        <f t="shared" si="2541"/>
        <v>0.02</v>
      </c>
      <c r="BR510" s="322">
        <f t="shared" si="2541"/>
        <v>0.02</v>
      </c>
      <c r="BS510" s="322">
        <f t="shared" si="2541"/>
        <v>0.02</v>
      </c>
      <c r="BT510" s="322">
        <f t="shared" si="2541"/>
        <v>0.02</v>
      </c>
      <c r="BU510" s="322">
        <f t="shared" si="2541"/>
        <v>0.02</v>
      </c>
      <c r="BV510" s="322">
        <f t="shared" si="2541"/>
        <v>0.02</v>
      </c>
      <c r="BW510" s="322">
        <f t="shared" si="2541"/>
        <v>0.02</v>
      </c>
      <c r="BX510" s="322">
        <f t="shared" si="2541"/>
        <v>0.02</v>
      </c>
      <c r="BY510" s="322">
        <f t="shared" si="2541"/>
        <v>0.02</v>
      </c>
      <c r="BZ510" s="322">
        <f t="shared" si="2541"/>
        <v>0.02</v>
      </c>
      <c r="CA510" s="322">
        <f t="shared" si="2541"/>
        <v>0.02</v>
      </c>
      <c r="CB510" s="322">
        <f t="shared" si="2541"/>
        <v>0.02</v>
      </c>
      <c r="CC510" s="322">
        <f t="shared" si="2541"/>
        <v>0.02</v>
      </c>
      <c r="CD510" s="178"/>
    </row>
    <row r="511" spans="37:82">
      <c r="AK511" s="363"/>
      <c r="AL511" s="450"/>
      <c r="AM511" s="122"/>
      <c r="AN511" s="122"/>
      <c r="AO511" s="293"/>
      <c r="AP511" s="148"/>
      <c r="AQ511" s="148"/>
      <c r="AR511" s="148"/>
      <c r="BC511" s="121"/>
      <c r="BD511" s="121"/>
      <c r="BG511" s="121"/>
      <c r="BH511" s="121"/>
      <c r="BI511" s="294"/>
      <c r="BJ511" s="121"/>
      <c r="BK511" s="121"/>
      <c r="BL511" s="121"/>
      <c r="BM511" s="295"/>
      <c r="BN511" s="295"/>
      <c r="BO511" s="295"/>
      <c r="BP511" s="295"/>
      <c r="BQ511" s="295"/>
      <c r="BR511" s="295"/>
      <c r="BS511" s="295"/>
      <c r="BT511" s="295"/>
      <c r="BU511" s="295"/>
      <c r="BV511" s="295"/>
      <c r="BW511" s="295"/>
      <c r="BX511" s="295"/>
      <c r="BY511" s="295"/>
      <c r="BZ511" s="295"/>
      <c r="CA511" s="295"/>
      <c r="CB511" s="295"/>
      <c r="CC511" s="295"/>
      <c r="CD511" s="364"/>
    </row>
    <row r="512" spans="37:82">
      <c r="AK512" s="363"/>
      <c r="AL512" s="452"/>
      <c r="AM512" s="452"/>
      <c r="AN512" s="122">
        <v>2001</v>
      </c>
      <c r="AO512" s="329">
        <f t="shared" ref="AO512:BL512" si="2542">AN512+1</f>
        <v>2002</v>
      </c>
      <c r="AP512" s="148">
        <f t="shared" si="2542"/>
        <v>2003</v>
      </c>
      <c r="AQ512" s="148">
        <f t="shared" si="2542"/>
        <v>2004</v>
      </c>
      <c r="AR512" s="148">
        <f t="shared" si="2542"/>
        <v>2005</v>
      </c>
      <c r="AS512" s="3">
        <f t="shared" si="2542"/>
        <v>2006</v>
      </c>
      <c r="AT512" s="3">
        <f t="shared" si="2542"/>
        <v>2007</v>
      </c>
      <c r="AU512" s="3">
        <f t="shared" si="2542"/>
        <v>2008</v>
      </c>
      <c r="AV512" s="3">
        <f t="shared" si="2542"/>
        <v>2009</v>
      </c>
      <c r="AW512" s="3">
        <f t="shared" si="2542"/>
        <v>2010</v>
      </c>
      <c r="AX512" s="3">
        <f t="shared" si="2542"/>
        <v>2011</v>
      </c>
      <c r="AY512" s="3">
        <f t="shared" si="2542"/>
        <v>2012</v>
      </c>
      <c r="AZ512" s="3">
        <f t="shared" si="2542"/>
        <v>2013</v>
      </c>
      <c r="BA512" s="3">
        <f t="shared" si="2542"/>
        <v>2014</v>
      </c>
      <c r="BB512" s="3">
        <f t="shared" si="2542"/>
        <v>2015</v>
      </c>
      <c r="BC512" s="121">
        <f t="shared" si="2542"/>
        <v>2016</v>
      </c>
      <c r="BD512" s="121">
        <f t="shared" si="2542"/>
        <v>2017</v>
      </c>
      <c r="BE512" s="121">
        <f t="shared" si="2542"/>
        <v>2018</v>
      </c>
      <c r="BF512" s="121">
        <f t="shared" si="2542"/>
        <v>2019</v>
      </c>
      <c r="BG512" s="121">
        <f t="shared" si="2542"/>
        <v>2020</v>
      </c>
      <c r="BH512" s="121">
        <f t="shared" si="2542"/>
        <v>2021</v>
      </c>
      <c r="BI512" s="294">
        <f t="shared" si="2542"/>
        <v>2022</v>
      </c>
      <c r="BJ512" s="121">
        <f t="shared" si="2542"/>
        <v>2023</v>
      </c>
      <c r="BK512" s="121">
        <f t="shared" si="2542"/>
        <v>2024</v>
      </c>
      <c r="BL512" s="121">
        <f t="shared" si="2542"/>
        <v>2025</v>
      </c>
      <c r="BM512" s="295">
        <f t="shared" ref="BM512" si="2543">BL512+1</f>
        <v>2026</v>
      </c>
      <c r="BN512" s="295">
        <f t="shared" ref="BN512" si="2544">BM512+1</f>
        <v>2027</v>
      </c>
      <c r="BO512" s="295">
        <f t="shared" ref="BO512" si="2545">BN512+1</f>
        <v>2028</v>
      </c>
      <c r="BP512" s="295">
        <f t="shared" ref="BP512" si="2546">BO512+1</f>
        <v>2029</v>
      </c>
      <c r="BQ512" s="295">
        <f t="shared" ref="BQ512" si="2547">BP512+1</f>
        <v>2030</v>
      </c>
      <c r="BR512" s="295">
        <f t="shared" ref="BR512" si="2548">BQ512+1</f>
        <v>2031</v>
      </c>
      <c r="BS512" s="295">
        <f t="shared" ref="BS512" si="2549">BR512+1</f>
        <v>2032</v>
      </c>
      <c r="BT512" s="295">
        <f t="shared" ref="BT512" si="2550">BS512+1</f>
        <v>2033</v>
      </c>
      <c r="BU512" s="295">
        <f t="shared" ref="BU512" si="2551">BT512+1</f>
        <v>2034</v>
      </c>
      <c r="BV512" s="295">
        <f t="shared" ref="BV512" si="2552">BU512+1</f>
        <v>2035</v>
      </c>
      <c r="BW512" s="295">
        <f t="shared" ref="BW512" si="2553">BV512+1</f>
        <v>2036</v>
      </c>
      <c r="BX512" s="295">
        <f t="shared" ref="BX512" si="2554">BW512+1</f>
        <v>2037</v>
      </c>
      <c r="BY512" s="295">
        <f t="shared" ref="BY512" si="2555">BX512+1</f>
        <v>2038</v>
      </c>
      <c r="BZ512" s="295">
        <f t="shared" ref="BZ512" si="2556">BY512+1</f>
        <v>2039</v>
      </c>
      <c r="CA512" s="295">
        <f t="shared" ref="CA512" si="2557">BZ512+1</f>
        <v>2040</v>
      </c>
      <c r="CB512" s="295">
        <f t="shared" ref="CB512" si="2558">CA512+1</f>
        <v>2041</v>
      </c>
      <c r="CC512" s="295">
        <f t="shared" ref="CC512" si="2559">CB512+1</f>
        <v>2042</v>
      </c>
      <c r="CD512" s="178"/>
    </row>
    <row r="513" spans="32:82">
      <c r="AK513" s="171"/>
      <c r="AL513" s="122"/>
      <c r="AM513" s="122"/>
      <c r="AN513" s="122" t="s">
        <v>290</v>
      </c>
      <c r="AO513" s="293" t="str">
        <f t="shared" ref="AO513:BL513" si="2560">AN513</f>
        <v>IVA</v>
      </c>
      <c r="AP513" s="293" t="str">
        <f t="shared" si="2560"/>
        <v>IVA</v>
      </c>
      <c r="AQ513" s="293" t="str">
        <f t="shared" si="2560"/>
        <v>IVA</v>
      </c>
      <c r="AR513" s="293" t="str">
        <f t="shared" si="2560"/>
        <v>IVA</v>
      </c>
      <c r="AS513" s="444" t="str">
        <f t="shared" si="2560"/>
        <v>IVA</v>
      </c>
      <c r="AT513" s="444" t="str">
        <f t="shared" si="2560"/>
        <v>IVA</v>
      </c>
      <c r="AU513" s="444" t="str">
        <f t="shared" si="2560"/>
        <v>IVA</v>
      </c>
      <c r="AV513" s="444" t="str">
        <f t="shared" si="2560"/>
        <v>IVA</v>
      </c>
      <c r="AW513" s="444" t="str">
        <f t="shared" si="2560"/>
        <v>IVA</v>
      </c>
      <c r="AX513" s="444" t="str">
        <f t="shared" si="2560"/>
        <v>IVA</v>
      </c>
      <c r="AY513" s="444" t="str">
        <f t="shared" si="2560"/>
        <v>IVA</v>
      </c>
      <c r="AZ513" s="444" t="str">
        <f t="shared" si="2560"/>
        <v>IVA</v>
      </c>
      <c r="BA513" s="444" t="str">
        <f t="shared" si="2560"/>
        <v>IVA</v>
      </c>
      <c r="BB513" s="444" t="str">
        <f t="shared" si="2560"/>
        <v>IVA</v>
      </c>
      <c r="BC513" s="445" t="str">
        <f t="shared" si="2560"/>
        <v>IVA</v>
      </c>
      <c r="BD513" s="445" t="str">
        <f t="shared" si="2560"/>
        <v>IVA</v>
      </c>
      <c r="BE513" s="445" t="str">
        <f t="shared" si="2560"/>
        <v>IVA</v>
      </c>
      <c r="BF513" s="445" t="str">
        <f t="shared" si="2560"/>
        <v>IVA</v>
      </c>
      <c r="BG513" s="445" t="str">
        <f t="shared" si="2560"/>
        <v>IVA</v>
      </c>
      <c r="BH513" s="445" t="str">
        <f t="shared" si="2560"/>
        <v>IVA</v>
      </c>
      <c r="BI513" s="446" t="str">
        <f t="shared" si="2560"/>
        <v>IVA</v>
      </c>
      <c r="BJ513" s="445" t="str">
        <f t="shared" si="2560"/>
        <v>IVA</v>
      </c>
      <c r="BK513" s="445" t="str">
        <f t="shared" si="2560"/>
        <v>IVA</v>
      </c>
      <c r="BL513" s="445" t="str">
        <f t="shared" si="2560"/>
        <v>IVA</v>
      </c>
      <c r="BM513" s="447" t="str">
        <f t="shared" ref="BM513" si="2561">BL513</f>
        <v>IVA</v>
      </c>
      <c r="BN513" s="447" t="str">
        <f t="shared" ref="BN513" si="2562">BM513</f>
        <v>IVA</v>
      </c>
      <c r="BO513" s="447" t="str">
        <f t="shared" ref="BO513" si="2563">BN513</f>
        <v>IVA</v>
      </c>
      <c r="BP513" s="447" t="str">
        <f t="shared" ref="BP513" si="2564">BO513</f>
        <v>IVA</v>
      </c>
      <c r="BQ513" s="447" t="str">
        <f t="shared" ref="BQ513" si="2565">BP513</f>
        <v>IVA</v>
      </c>
      <c r="BR513" s="447" t="str">
        <f t="shared" ref="BR513" si="2566">BQ513</f>
        <v>IVA</v>
      </c>
      <c r="BS513" s="447" t="str">
        <f t="shared" ref="BS513" si="2567">BR513</f>
        <v>IVA</v>
      </c>
      <c r="BT513" s="447" t="str">
        <f t="shared" ref="BT513" si="2568">BS513</f>
        <v>IVA</v>
      </c>
      <c r="BU513" s="447" t="str">
        <f t="shared" ref="BU513" si="2569">BT513</f>
        <v>IVA</v>
      </c>
      <c r="BV513" s="447" t="str">
        <f t="shared" ref="BV513" si="2570">BU513</f>
        <v>IVA</v>
      </c>
      <c r="BW513" s="447" t="str">
        <f t="shared" ref="BW513" si="2571">BV513</f>
        <v>IVA</v>
      </c>
      <c r="BX513" s="447" t="str">
        <f t="shared" ref="BX513" si="2572">BW513</f>
        <v>IVA</v>
      </c>
      <c r="BY513" s="447" t="str">
        <f t="shared" ref="BY513" si="2573">BX513</f>
        <v>IVA</v>
      </c>
      <c r="BZ513" s="447" t="str">
        <f t="shared" ref="BZ513" si="2574">BY513</f>
        <v>IVA</v>
      </c>
      <c r="CA513" s="447" t="str">
        <f t="shared" ref="CA513" si="2575">BZ513</f>
        <v>IVA</v>
      </c>
      <c r="CB513" s="447" t="str">
        <f t="shared" ref="CB513" si="2576">CA513</f>
        <v>IVA</v>
      </c>
      <c r="CC513" s="447" t="str">
        <f t="shared" ref="CC513" si="2577">CB513</f>
        <v>IVA</v>
      </c>
      <c r="CD513" s="178"/>
    </row>
    <row r="514" spans="32:82">
      <c r="AK514" s="171" t="s">
        <v>715</v>
      </c>
      <c r="AL514" s="122"/>
      <c r="AM514" s="359"/>
      <c r="AN514" s="300">
        <f t="shared" ref="AN514:AT517" si="2578">AN441</f>
        <v>2.6651231066002534E-2</v>
      </c>
      <c r="AO514" s="299">
        <f t="shared" si="2578"/>
        <v>3.7659730819599391E-2</v>
      </c>
      <c r="AP514" s="299">
        <f t="shared" si="2578"/>
        <v>4.1433788213758316E-2</v>
      </c>
      <c r="AQ514" s="299">
        <f t="shared" si="2578"/>
        <v>4.1022225148983571E-2</v>
      </c>
      <c r="AR514" s="299">
        <f t="shared" si="2578"/>
        <v>3.2974624821844323E-2</v>
      </c>
      <c r="AS514" s="300">
        <f t="shared" si="2578"/>
        <v>1.741105519772157E-2</v>
      </c>
      <c r="AT514" s="300">
        <f t="shared" si="2578"/>
        <v>1.0559160160651171E-2</v>
      </c>
      <c r="AU514" s="300">
        <f>AU505</f>
        <v>1.0162187059377326E-2</v>
      </c>
      <c r="AV514" s="300">
        <f t="shared" ref="AV514:BL514" si="2579">AV505</f>
        <v>1.7668932912550117E-2</v>
      </c>
      <c r="AW514" s="300">
        <f t="shared" si="2579"/>
        <v>2.5444356029305171E-2</v>
      </c>
      <c r="AX514" s="300">
        <f t="shared" si="2579"/>
        <v>2.4641313377188334E-2</v>
      </c>
      <c r="AY514" s="300">
        <f t="shared" si="2579"/>
        <v>2.1741447391596669E-2</v>
      </c>
      <c r="AZ514" s="300">
        <f t="shared" si="2579"/>
        <v>2.5437233887533495E-2</v>
      </c>
      <c r="BA514" s="300">
        <f t="shared" si="2579"/>
        <v>1.3861492515345297E-2</v>
      </c>
      <c r="BB514" s="300">
        <f t="shared" si="2579"/>
        <v>1.3694652802078267E-2</v>
      </c>
      <c r="BC514" s="301">
        <f t="shared" si="2579"/>
        <v>1.2383656557784395E-2</v>
      </c>
      <c r="BD514" s="301">
        <f t="shared" si="2579"/>
        <v>1.3646416148230811E-2</v>
      </c>
      <c r="BE514" s="301">
        <f t="shared" si="2579"/>
        <v>1.451037729467175E-2</v>
      </c>
      <c r="BF514" s="301">
        <f t="shared" si="2579"/>
        <v>1.6186984318659059E-2</v>
      </c>
      <c r="BG514" s="301">
        <f t="shared" si="2579"/>
        <v>2.056297127094453E-2</v>
      </c>
      <c r="BH514" s="301">
        <f t="shared" si="2579"/>
        <v>2.2436713595748392E-2</v>
      </c>
      <c r="BI514" s="302">
        <f t="shared" si="2579"/>
        <v>2.1004539684301715E-2</v>
      </c>
      <c r="BJ514" s="301">
        <f t="shared" si="2579"/>
        <v>2.4462787806639907E-2</v>
      </c>
      <c r="BK514" s="301">
        <f t="shared" si="2579"/>
        <v>5.0900385505608714E-2</v>
      </c>
      <c r="BL514" s="301">
        <f t="shared" si="2579"/>
        <v>6.2614622044458779E-2</v>
      </c>
      <c r="BM514" s="303">
        <f t="shared" ref="BM514:CC514" si="2580">BM505</f>
        <v>6.2614622044458779E-2</v>
      </c>
      <c r="BN514" s="303">
        <f t="shared" si="2580"/>
        <v>6.2614622044458779E-2</v>
      </c>
      <c r="BO514" s="303">
        <f t="shared" si="2580"/>
        <v>6.2614622044458779E-2</v>
      </c>
      <c r="BP514" s="303">
        <f t="shared" si="2580"/>
        <v>6.2614622044458779E-2</v>
      </c>
      <c r="BQ514" s="303">
        <f t="shared" si="2580"/>
        <v>6.2614622044458779E-2</v>
      </c>
      <c r="BR514" s="303">
        <f t="shared" si="2580"/>
        <v>6.2614622044458779E-2</v>
      </c>
      <c r="BS514" s="303">
        <f t="shared" si="2580"/>
        <v>6.2614622044458779E-2</v>
      </c>
      <c r="BT514" s="303">
        <f t="shared" si="2580"/>
        <v>6.2614622044458779E-2</v>
      </c>
      <c r="BU514" s="303">
        <f t="shared" si="2580"/>
        <v>6.2614622044458779E-2</v>
      </c>
      <c r="BV514" s="303">
        <f t="shared" si="2580"/>
        <v>6.2614622044458779E-2</v>
      </c>
      <c r="BW514" s="303">
        <f t="shared" si="2580"/>
        <v>6.2614622044458779E-2</v>
      </c>
      <c r="BX514" s="303">
        <f t="shared" si="2580"/>
        <v>6.2614622044458779E-2</v>
      </c>
      <c r="BY514" s="303">
        <f t="shared" si="2580"/>
        <v>6.2614622044458779E-2</v>
      </c>
      <c r="BZ514" s="303">
        <f t="shared" si="2580"/>
        <v>6.2614622044458779E-2</v>
      </c>
      <c r="CA514" s="303">
        <f t="shared" si="2580"/>
        <v>6.2614622044458779E-2</v>
      </c>
      <c r="CB514" s="303">
        <f t="shared" si="2580"/>
        <v>6.2614622044458779E-2</v>
      </c>
      <c r="CC514" s="303">
        <f t="shared" si="2580"/>
        <v>6.2614622044458779E-2</v>
      </c>
      <c r="CD514" s="178"/>
    </row>
    <row r="515" spans="32:82">
      <c r="AK515" s="171" t="s">
        <v>716</v>
      </c>
      <c r="AL515" s="122"/>
      <c r="AM515" s="359"/>
      <c r="AN515" s="309">
        <f t="shared" si="2578"/>
        <v>5.4500009839908214E-2</v>
      </c>
      <c r="AO515" s="308">
        <f t="shared" si="2578"/>
        <v>4.7799991598603153E-2</v>
      </c>
      <c r="AP515" s="308">
        <f t="shared" si="2578"/>
        <v>4.6599997461220122E-2</v>
      </c>
      <c r="AQ515" s="308">
        <f t="shared" si="2578"/>
        <v>4.5000007490993976E-2</v>
      </c>
      <c r="AR515" s="308">
        <f t="shared" si="2578"/>
        <v>3.9300011835601056E-2</v>
      </c>
      <c r="AS515" s="309">
        <f t="shared" si="2578"/>
        <v>3.6156695917221038E-2</v>
      </c>
      <c r="AT515" s="309">
        <f t="shared" si="2578"/>
        <v>3.8235620751875921E-2</v>
      </c>
      <c r="AU515" s="309">
        <f>AU506</f>
        <v>4.410003903757409E-2</v>
      </c>
      <c r="AV515" s="309">
        <f t="shared" ref="AV515:BL515" si="2581">AV506</f>
        <v>4.2200028760331243E-2</v>
      </c>
      <c r="AW515" s="309">
        <f t="shared" si="2581"/>
        <v>3.8900033450578686E-2</v>
      </c>
      <c r="AX515" s="309">
        <f t="shared" si="2581"/>
        <v>3.1000007537453245E-2</v>
      </c>
      <c r="AY515" s="309">
        <f t="shared" si="2581"/>
        <v>2.7100009653499013E-2</v>
      </c>
      <c r="AZ515" s="309">
        <f t="shared" si="2581"/>
        <v>2.2300050192195053E-2</v>
      </c>
      <c r="BA515" s="309">
        <f t="shared" si="2581"/>
        <v>2.5299957325744638E-2</v>
      </c>
      <c r="BB515" s="309">
        <f t="shared" si="2581"/>
        <v>1.5399960174683036E-2</v>
      </c>
      <c r="BC515" s="310">
        <f t="shared" si="2581"/>
        <v>1.1100034333807018E-2</v>
      </c>
      <c r="BD515" s="310">
        <f t="shared" si="2581"/>
        <v>7.1000003200292205E-3</v>
      </c>
      <c r="BE515" s="310">
        <f t="shared" si="2581"/>
        <v>9.1000155016305317E-3</v>
      </c>
      <c r="BF515" s="310">
        <f t="shared" si="2581"/>
        <v>8.6000335029261521E-3</v>
      </c>
      <c r="BG515" s="310">
        <f t="shared" si="2581"/>
        <v>1.0400554570129117E-3</v>
      </c>
      <c r="BH515" s="310">
        <f t="shared" si="2581"/>
        <v>-2.1600186074329786E-3</v>
      </c>
      <c r="BI515" s="311">
        <f t="shared" si="2581"/>
        <v>8.7995469739587939E-4</v>
      </c>
      <c r="BJ515" s="310">
        <f t="shared" si="2581"/>
        <v>2.3329968858514682E-2</v>
      </c>
      <c r="BK515" s="310">
        <f t="shared" si="2581"/>
        <v>3.0590005328907655E-2</v>
      </c>
      <c r="BL515" s="310">
        <f t="shared" si="2581"/>
        <v>2.6869942060977925E-2</v>
      </c>
      <c r="BM515" s="312">
        <f t="shared" ref="BM515:CC515" si="2582">BM506</f>
        <v>2.6869942060977925E-2</v>
      </c>
      <c r="BN515" s="312">
        <f t="shared" si="2582"/>
        <v>2.6869942060977925E-2</v>
      </c>
      <c r="BO515" s="312">
        <f t="shared" si="2582"/>
        <v>2.6869942060977925E-2</v>
      </c>
      <c r="BP515" s="312">
        <f t="shared" si="2582"/>
        <v>2.6869942060977925E-2</v>
      </c>
      <c r="BQ515" s="312">
        <f t="shared" si="2582"/>
        <v>2.6869942060977925E-2</v>
      </c>
      <c r="BR515" s="312">
        <f t="shared" si="2582"/>
        <v>2.6869942060977925E-2</v>
      </c>
      <c r="BS515" s="312">
        <f t="shared" si="2582"/>
        <v>2.6869942060977925E-2</v>
      </c>
      <c r="BT515" s="312">
        <f t="shared" si="2582"/>
        <v>2.6869942060977925E-2</v>
      </c>
      <c r="BU515" s="312">
        <f t="shared" si="2582"/>
        <v>2.6869942060977925E-2</v>
      </c>
      <c r="BV515" s="312">
        <f t="shared" si="2582"/>
        <v>2.6869942060977925E-2</v>
      </c>
      <c r="BW515" s="312">
        <f t="shared" si="2582"/>
        <v>2.6869942060977925E-2</v>
      </c>
      <c r="BX515" s="312">
        <f t="shared" si="2582"/>
        <v>2.6869942060977925E-2</v>
      </c>
      <c r="BY515" s="312">
        <f t="shared" si="2582"/>
        <v>2.6869942060977925E-2</v>
      </c>
      <c r="BZ515" s="312">
        <f t="shared" si="2582"/>
        <v>2.6869942060977925E-2</v>
      </c>
      <c r="CA515" s="312">
        <f t="shared" si="2582"/>
        <v>2.6869942060977925E-2</v>
      </c>
      <c r="CB515" s="312">
        <f t="shared" si="2582"/>
        <v>2.6869942060977925E-2</v>
      </c>
      <c r="CC515" s="312">
        <f t="shared" si="2582"/>
        <v>2.6869942060977925E-2</v>
      </c>
      <c r="CD515" s="178"/>
    </row>
    <row r="516" spans="32:82">
      <c r="AK516" s="171" t="s">
        <v>717</v>
      </c>
      <c r="AL516" s="122"/>
      <c r="AM516" s="360"/>
      <c r="AN516" s="309">
        <f t="shared" si="2578"/>
        <v>0.214</v>
      </c>
      <c r="AO516" s="308">
        <f t="shared" si="2578"/>
        <v>0.214</v>
      </c>
      <c r="AP516" s="308">
        <f t="shared" si="2578"/>
        <v>0.214</v>
      </c>
      <c r="AQ516" s="308">
        <f t="shared" si="2578"/>
        <v>0.214</v>
      </c>
      <c r="AR516" s="308">
        <f t="shared" si="2578"/>
        <v>0.214</v>
      </c>
      <c r="AS516" s="309">
        <f t="shared" si="2578"/>
        <v>0.214</v>
      </c>
      <c r="AT516" s="309">
        <f t="shared" si="2578"/>
        <v>0.09</v>
      </c>
      <c r="AU516" s="309">
        <f t="shared" ref="AU516:BL516" si="2583">AT516</f>
        <v>0.09</v>
      </c>
      <c r="AV516" s="309">
        <f t="shared" si="2583"/>
        <v>0.09</v>
      </c>
      <c r="AW516" s="309">
        <f t="shared" si="2583"/>
        <v>0.09</v>
      </c>
      <c r="AX516" s="309">
        <f t="shared" si="2583"/>
        <v>0.09</v>
      </c>
      <c r="AY516" s="309">
        <f t="shared" si="2583"/>
        <v>0.09</v>
      </c>
      <c r="AZ516" s="309">
        <f t="shared" si="2583"/>
        <v>0.09</v>
      </c>
      <c r="BA516" s="309">
        <f t="shared" si="2583"/>
        <v>0.09</v>
      </c>
      <c r="BB516" s="309">
        <f t="shared" si="2583"/>
        <v>0.09</v>
      </c>
      <c r="BC516" s="310">
        <f t="shared" si="2583"/>
        <v>0.09</v>
      </c>
      <c r="BD516" s="310">
        <f t="shared" si="2583"/>
        <v>0.09</v>
      </c>
      <c r="BE516" s="310">
        <f t="shared" si="2583"/>
        <v>0.09</v>
      </c>
      <c r="BF516" s="310">
        <f t="shared" si="2583"/>
        <v>0.09</v>
      </c>
      <c r="BG516" s="310">
        <f t="shared" si="2583"/>
        <v>0.09</v>
      </c>
      <c r="BH516" s="310">
        <f t="shared" si="2583"/>
        <v>0.09</v>
      </c>
      <c r="BI516" s="311">
        <f t="shared" si="2583"/>
        <v>0.09</v>
      </c>
      <c r="BJ516" s="310">
        <f t="shared" si="2583"/>
        <v>0.09</v>
      </c>
      <c r="BK516" s="310">
        <f t="shared" si="2583"/>
        <v>0.09</v>
      </c>
      <c r="BL516" s="310">
        <f t="shared" si="2583"/>
        <v>0.09</v>
      </c>
      <c r="BM516" s="312">
        <f t="shared" ref="BM516" si="2584">BL516</f>
        <v>0.09</v>
      </c>
      <c r="BN516" s="312">
        <f t="shared" ref="BN516" si="2585">BM516</f>
        <v>0.09</v>
      </c>
      <c r="BO516" s="312">
        <f t="shared" ref="BO516" si="2586">BN516</f>
        <v>0.09</v>
      </c>
      <c r="BP516" s="312">
        <f t="shared" ref="BP516" si="2587">BO516</f>
        <v>0.09</v>
      </c>
      <c r="BQ516" s="312">
        <f t="shared" ref="BQ516" si="2588">BP516</f>
        <v>0.09</v>
      </c>
      <c r="BR516" s="312">
        <f t="shared" ref="BR516" si="2589">BQ516</f>
        <v>0.09</v>
      </c>
      <c r="BS516" s="312">
        <f t="shared" ref="BS516" si="2590">BR516</f>
        <v>0.09</v>
      </c>
      <c r="BT516" s="312">
        <f t="shared" ref="BT516" si="2591">BS516</f>
        <v>0.09</v>
      </c>
      <c r="BU516" s="312">
        <f t="shared" ref="BU516" si="2592">BT516</f>
        <v>0.09</v>
      </c>
      <c r="BV516" s="312">
        <f t="shared" ref="BV516" si="2593">BU516</f>
        <v>0.09</v>
      </c>
      <c r="BW516" s="312">
        <f t="shared" ref="BW516" si="2594">BV516</f>
        <v>0.09</v>
      </c>
      <c r="BX516" s="312">
        <f t="shared" ref="BX516" si="2595">BW516</f>
        <v>0.09</v>
      </c>
      <c r="BY516" s="312">
        <f t="shared" ref="BY516" si="2596">BX516</f>
        <v>0.09</v>
      </c>
      <c r="BZ516" s="312">
        <f t="shared" ref="BZ516" si="2597">BY516</f>
        <v>0.09</v>
      </c>
      <c r="CA516" s="312">
        <f t="shared" ref="CA516" si="2598">BZ516</f>
        <v>0.09</v>
      </c>
      <c r="CB516" s="312">
        <f t="shared" ref="CB516" si="2599">CA516</f>
        <v>0.09</v>
      </c>
      <c r="CC516" s="312">
        <f t="shared" ref="CC516" si="2600">CB516</f>
        <v>0.09</v>
      </c>
      <c r="CD516" s="178"/>
    </row>
    <row r="517" spans="32:82" ht="15.6">
      <c r="AK517" s="171" t="s">
        <v>718</v>
      </c>
      <c r="AL517" s="122"/>
      <c r="AM517" s="360"/>
      <c r="AN517" s="309">
        <f t="shared" si="2578"/>
        <v>1.4E-2</v>
      </c>
      <c r="AO517" s="308">
        <f t="shared" si="2578"/>
        <v>1.4E-2</v>
      </c>
      <c r="AP517" s="308">
        <f t="shared" si="2578"/>
        <v>1.4E-2</v>
      </c>
      <c r="AQ517" s="308">
        <f t="shared" si="2578"/>
        <v>1.4E-2</v>
      </c>
      <c r="AR517" s="308">
        <f t="shared" si="2578"/>
        <v>1.4E-2</v>
      </c>
      <c r="AS517" s="309">
        <f t="shared" si="2578"/>
        <v>1.4E-2</v>
      </c>
      <c r="AT517" s="309">
        <f t="shared" si="2578"/>
        <v>1.4E-2</v>
      </c>
      <c r="AU517" s="309">
        <f>AU508</f>
        <v>1.4E-2</v>
      </c>
      <c r="AV517" s="309">
        <f t="shared" ref="AV517:BL517" si="2601">AV508</f>
        <v>1.4E-2</v>
      </c>
      <c r="AW517" s="309">
        <f t="shared" si="2601"/>
        <v>1.4E-2</v>
      </c>
      <c r="AX517" s="309">
        <f t="shared" si="2601"/>
        <v>1.4E-2</v>
      </c>
      <c r="AY517" s="309">
        <f t="shared" si="2601"/>
        <v>1.4E-2</v>
      </c>
      <c r="AZ517" s="309">
        <f t="shared" si="2601"/>
        <v>1.4E-2</v>
      </c>
      <c r="BA517" s="309">
        <f t="shared" si="2601"/>
        <v>1.4E-2</v>
      </c>
      <c r="BB517" s="309">
        <f t="shared" si="2601"/>
        <v>1.4E-2</v>
      </c>
      <c r="BC517" s="310">
        <f t="shared" si="2601"/>
        <v>1.4E-2</v>
      </c>
      <c r="BD517" s="310">
        <f t="shared" si="2601"/>
        <v>1.4E-2</v>
      </c>
      <c r="BE517" s="310">
        <f t="shared" si="2601"/>
        <v>1.4E-2</v>
      </c>
      <c r="BF517" s="310">
        <f t="shared" si="2601"/>
        <v>1.4E-2</v>
      </c>
      <c r="BG517" s="310">
        <f t="shared" si="2601"/>
        <v>1.4E-2</v>
      </c>
      <c r="BH517" s="310">
        <f t="shared" si="2601"/>
        <v>1.4E-2</v>
      </c>
      <c r="BI517" s="311">
        <f t="shared" si="2601"/>
        <v>1.4E-2</v>
      </c>
      <c r="BJ517" s="310">
        <f t="shared" si="2601"/>
        <v>1.4E-2</v>
      </c>
      <c r="BK517" s="310">
        <f t="shared" si="2601"/>
        <v>1.4E-2</v>
      </c>
      <c r="BL517" s="310">
        <f t="shared" si="2601"/>
        <v>1.4E-2</v>
      </c>
      <c r="BM517" s="312">
        <f t="shared" ref="BM517:CC517" si="2602">BM508</f>
        <v>1.4E-2</v>
      </c>
      <c r="BN517" s="312">
        <f t="shared" si="2602"/>
        <v>1.4E-2</v>
      </c>
      <c r="BO517" s="312">
        <f t="shared" si="2602"/>
        <v>1.4E-2</v>
      </c>
      <c r="BP517" s="312">
        <f t="shared" si="2602"/>
        <v>1.4E-2</v>
      </c>
      <c r="BQ517" s="312">
        <f t="shared" si="2602"/>
        <v>1.4E-2</v>
      </c>
      <c r="BR517" s="312">
        <f t="shared" si="2602"/>
        <v>1.4E-2</v>
      </c>
      <c r="BS517" s="312">
        <f t="shared" si="2602"/>
        <v>1.4E-2</v>
      </c>
      <c r="BT517" s="312">
        <f t="shared" si="2602"/>
        <v>1.4E-2</v>
      </c>
      <c r="BU517" s="312">
        <f t="shared" si="2602"/>
        <v>1.4E-2</v>
      </c>
      <c r="BV517" s="312">
        <f t="shared" si="2602"/>
        <v>1.4E-2</v>
      </c>
      <c r="BW517" s="312">
        <f t="shared" si="2602"/>
        <v>1.4E-2</v>
      </c>
      <c r="BX517" s="312">
        <f t="shared" si="2602"/>
        <v>1.4E-2</v>
      </c>
      <c r="BY517" s="312">
        <f t="shared" si="2602"/>
        <v>1.4E-2</v>
      </c>
      <c r="BZ517" s="312">
        <f t="shared" si="2602"/>
        <v>1.4E-2</v>
      </c>
      <c r="CA517" s="312">
        <f t="shared" si="2602"/>
        <v>1.4E-2</v>
      </c>
      <c r="CB517" s="312">
        <f t="shared" si="2602"/>
        <v>1.4E-2</v>
      </c>
      <c r="CC517" s="312">
        <f t="shared" si="2602"/>
        <v>1.4E-2</v>
      </c>
      <c r="CD517" s="178"/>
    </row>
    <row r="518" spans="32:82">
      <c r="AK518" s="171" t="s">
        <v>719</v>
      </c>
      <c r="AL518" s="122"/>
      <c r="AM518" s="361"/>
      <c r="AN518" s="338">
        <f t="shared" ref="AN518:AS519" si="2603">AN445</f>
        <v>0.21</v>
      </c>
      <c r="AO518" s="308">
        <f t="shared" si="2603"/>
        <v>0.21</v>
      </c>
      <c r="AP518" s="308">
        <f t="shared" si="2603"/>
        <v>0.21</v>
      </c>
      <c r="AQ518" s="308">
        <f t="shared" si="2603"/>
        <v>0.21</v>
      </c>
      <c r="AR518" s="308">
        <f t="shared" si="2603"/>
        <v>0.21</v>
      </c>
      <c r="AS518" s="309">
        <f t="shared" si="2603"/>
        <v>0.21</v>
      </c>
      <c r="AT518" s="458">
        <f>IF(AND(AA17&gt;39082,AA17&lt;39142)=TRUE,21%,25%)</f>
        <v>0.25</v>
      </c>
      <c r="AU518" s="309">
        <v>0.26</v>
      </c>
      <c r="AV518" s="428">
        <f t="shared" ref="AV518:BL518" si="2604">AU518</f>
        <v>0.26</v>
      </c>
      <c r="AW518" s="428">
        <f t="shared" si="2604"/>
        <v>0.26</v>
      </c>
      <c r="AX518" s="428">
        <f t="shared" si="2604"/>
        <v>0.26</v>
      </c>
      <c r="AY518" s="428">
        <f t="shared" si="2604"/>
        <v>0.26</v>
      </c>
      <c r="AZ518" s="428">
        <f t="shared" si="2604"/>
        <v>0.26</v>
      </c>
      <c r="BA518" s="428">
        <f t="shared" si="2604"/>
        <v>0.26</v>
      </c>
      <c r="BB518" s="428">
        <f>+BB445</f>
        <v>0.28999999999999998</v>
      </c>
      <c r="BC518" s="428">
        <f t="shared" si="2604"/>
        <v>0.28999999999999998</v>
      </c>
      <c r="BD518" s="428">
        <f t="shared" si="2604"/>
        <v>0.28999999999999998</v>
      </c>
      <c r="BE518" s="428">
        <f t="shared" si="2604"/>
        <v>0.28999999999999998</v>
      </c>
      <c r="BF518" s="428">
        <v>0.249</v>
      </c>
      <c r="BG518" s="428">
        <f t="shared" si="2604"/>
        <v>0.249</v>
      </c>
      <c r="BH518" s="428">
        <f t="shared" si="2604"/>
        <v>0.249</v>
      </c>
      <c r="BI518" s="459">
        <f t="shared" si="2604"/>
        <v>0.249</v>
      </c>
      <c r="BJ518" s="428">
        <f t="shared" si="2604"/>
        <v>0.249</v>
      </c>
      <c r="BK518" s="428">
        <f t="shared" si="2604"/>
        <v>0.249</v>
      </c>
      <c r="BL518" s="428">
        <f t="shared" si="2604"/>
        <v>0.249</v>
      </c>
      <c r="BM518" s="460">
        <f t="shared" ref="BM518" si="2605">BL518</f>
        <v>0.249</v>
      </c>
      <c r="BN518" s="460">
        <f t="shared" ref="BN518" si="2606">BM518</f>
        <v>0.249</v>
      </c>
      <c r="BO518" s="460">
        <f t="shared" ref="BO518" si="2607">BN518</f>
        <v>0.249</v>
      </c>
      <c r="BP518" s="460">
        <f t="shared" ref="BP518" si="2608">BO518</f>
        <v>0.249</v>
      </c>
      <c r="BQ518" s="460">
        <f t="shared" ref="BQ518" si="2609">BP518</f>
        <v>0.249</v>
      </c>
      <c r="BR518" s="460">
        <f t="shared" ref="BR518" si="2610">BQ518</f>
        <v>0.249</v>
      </c>
      <c r="BS518" s="460">
        <f t="shared" ref="BS518" si="2611">BR518</f>
        <v>0.249</v>
      </c>
      <c r="BT518" s="460">
        <f t="shared" ref="BT518" si="2612">BS518</f>
        <v>0.249</v>
      </c>
      <c r="BU518" s="460">
        <f t="shared" ref="BU518" si="2613">BT518</f>
        <v>0.249</v>
      </c>
      <c r="BV518" s="460">
        <f t="shared" ref="BV518" si="2614">BU518</f>
        <v>0.249</v>
      </c>
      <c r="BW518" s="460">
        <f t="shared" ref="BW518" si="2615">BV518</f>
        <v>0.249</v>
      </c>
      <c r="BX518" s="460">
        <f t="shared" ref="BX518" si="2616">BW518</f>
        <v>0.249</v>
      </c>
      <c r="BY518" s="460">
        <f t="shared" ref="BY518" si="2617">BX518</f>
        <v>0.249</v>
      </c>
      <c r="BZ518" s="460">
        <f t="shared" ref="BZ518" si="2618">BY518</f>
        <v>0.249</v>
      </c>
      <c r="CA518" s="460">
        <f t="shared" ref="CA518" si="2619">BZ518</f>
        <v>0.249</v>
      </c>
      <c r="CB518" s="460">
        <f t="shared" ref="CB518" si="2620">CA518</f>
        <v>0.249</v>
      </c>
      <c r="CC518" s="460">
        <f t="shared" ref="CC518" si="2621">CB518</f>
        <v>0.249</v>
      </c>
      <c r="CD518" s="178"/>
    </row>
    <row r="519" spans="32:82">
      <c r="AK519" s="171" t="s">
        <v>720</v>
      </c>
      <c r="AL519" s="122"/>
      <c r="AM519" s="361"/>
      <c r="AN519" s="319">
        <f t="shared" si="2603"/>
        <v>0.02</v>
      </c>
      <c r="AO519" s="318">
        <f t="shared" si="2603"/>
        <v>0.02</v>
      </c>
      <c r="AP519" s="318">
        <f t="shared" si="2603"/>
        <v>0.02</v>
      </c>
      <c r="AQ519" s="318">
        <f t="shared" si="2603"/>
        <v>0.02</v>
      </c>
      <c r="AR519" s="318">
        <f t="shared" si="2603"/>
        <v>0.02</v>
      </c>
      <c r="AS519" s="319">
        <f t="shared" si="2603"/>
        <v>0.02</v>
      </c>
      <c r="AT519" s="319">
        <f>AT446</f>
        <v>0.02</v>
      </c>
      <c r="AU519" s="319">
        <f>AU510</f>
        <v>0.02</v>
      </c>
      <c r="AV519" s="319">
        <f t="shared" ref="AV519:BL519" si="2622">AV510</f>
        <v>0.02</v>
      </c>
      <c r="AW519" s="319">
        <f t="shared" si="2622"/>
        <v>0.02</v>
      </c>
      <c r="AX519" s="319">
        <f t="shared" si="2622"/>
        <v>0.02</v>
      </c>
      <c r="AY519" s="319">
        <f t="shared" si="2622"/>
        <v>0.02</v>
      </c>
      <c r="AZ519" s="319">
        <f t="shared" si="2622"/>
        <v>0.02</v>
      </c>
      <c r="BA519" s="319">
        <f t="shared" si="2622"/>
        <v>0.02</v>
      </c>
      <c r="BB519" s="319">
        <f t="shared" si="2622"/>
        <v>0.02</v>
      </c>
      <c r="BC519" s="320">
        <f t="shared" si="2622"/>
        <v>0.02</v>
      </c>
      <c r="BD519" s="320">
        <f t="shared" si="2622"/>
        <v>0.02</v>
      </c>
      <c r="BE519" s="320">
        <f t="shared" si="2622"/>
        <v>0.02</v>
      </c>
      <c r="BF519" s="320">
        <f t="shared" si="2622"/>
        <v>0.02</v>
      </c>
      <c r="BG519" s="320">
        <f t="shared" si="2622"/>
        <v>0.02</v>
      </c>
      <c r="BH519" s="320">
        <f t="shared" si="2622"/>
        <v>0.02</v>
      </c>
      <c r="BI519" s="321">
        <f t="shared" si="2622"/>
        <v>0.02</v>
      </c>
      <c r="BJ519" s="320">
        <f t="shared" si="2622"/>
        <v>0.02</v>
      </c>
      <c r="BK519" s="320">
        <f t="shared" si="2622"/>
        <v>0.02</v>
      </c>
      <c r="BL519" s="320">
        <f t="shared" si="2622"/>
        <v>0.02</v>
      </c>
      <c r="BM519" s="322">
        <f t="shared" ref="BM519:CC519" si="2623">BM510</f>
        <v>0.02</v>
      </c>
      <c r="BN519" s="322">
        <f t="shared" si="2623"/>
        <v>0.02</v>
      </c>
      <c r="BO519" s="322">
        <f t="shared" si="2623"/>
        <v>0.02</v>
      </c>
      <c r="BP519" s="322">
        <f t="shared" si="2623"/>
        <v>0.02</v>
      </c>
      <c r="BQ519" s="322">
        <f t="shared" si="2623"/>
        <v>0.02</v>
      </c>
      <c r="BR519" s="322">
        <f t="shared" si="2623"/>
        <v>0.02</v>
      </c>
      <c r="BS519" s="322">
        <f t="shared" si="2623"/>
        <v>0.02</v>
      </c>
      <c r="BT519" s="322">
        <f t="shared" si="2623"/>
        <v>0.02</v>
      </c>
      <c r="BU519" s="322">
        <f t="shared" si="2623"/>
        <v>0.02</v>
      </c>
      <c r="BV519" s="322">
        <f t="shared" si="2623"/>
        <v>0.02</v>
      </c>
      <c r="BW519" s="322">
        <f t="shared" si="2623"/>
        <v>0.02</v>
      </c>
      <c r="BX519" s="322">
        <f t="shared" si="2623"/>
        <v>0.02</v>
      </c>
      <c r="BY519" s="322">
        <f t="shared" si="2623"/>
        <v>0.02</v>
      </c>
      <c r="BZ519" s="322">
        <f t="shared" si="2623"/>
        <v>0.02</v>
      </c>
      <c r="CA519" s="322">
        <f t="shared" si="2623"/>
        <v>0.02</v>
      </c>
      <c r="CB519" s="322">
        <f t="shared" si="2623"/>
        <v>0.02</v>
      </c>
      <c r="CC519" s="322">
        <f t="shared" si="2623"/>
        <v>0.02</v>
      </c>
      <c r="CD519" s="178"/>
    </row>
    <row r="520" spans="32:82">
      <c r="AH520" s="1"/>
      <c r="AI520" s="1"/>
      <c r="AJ520" s="1"/>
      <c r="AK520" s="363"/>
      <c r="AL520" s="40"/>
      <c r="AM520" s="122"/>
      <c r="AN520" s="122"/>
      <c r="AO520" s="293"/>
      <c r="AP520" s="148"/>
      <c r="AQ520" s="148"/>
      <c r="AR520" s="148"/>
      <c r="BC520" s="121"/>
      <c r="BD520" s="121"/>
      <c r="BG520" s="121"/>
      <c r="BH520" s="121"/>
      <c r="BI520" s="294"/>
      <c r="BJ520" s="121"/>
      <c r="BK520" s="121"/>
      <c r="BL520" s="121"/>
      <c r="BM520" s="295"/>
      <c r="BN520" s="295"/>
      <c r="BO520" s="295"/>
      <c r="BP520" s="295"/>
      <c r="BQ520" s="295"/>
      <c r="BR520" s="295"/>
      <c r="BS520" s="295"/>
      <c r="BT520" s="295"/>
      <c r="BU520" s="295"/>
      <c r="BV520" s="295"/>
      <c r="BW520" s="295"/>
      <c r="BX520" s="295"/>
      <c r="BY520" s="295"/>
      <c r="BZ520" s="295"/>
      <c r="CA520" s="295"/>
      <c r="CB520" s="295"/>
      <c r="CC520" s="295"/>
      <c r="CD520" s="364"/>
    </row>
    <row r="521" spans="32:82" ht="13.8" thickBot="1">
      <c r="AH521" s="1"/>
      <c r="AI521" s="1"/>
      <c r="AJ521" s="1"/>
      <c r="AK521" s="171"/>
      <c r="AL521" s="122"/>
      <c r="AM521" s="122"/>
      <c r="AN521" s="376"/>
      <c r="AO521" s="293"/>
      <c r="AP521" s="377"/>
      <c r="AQ521" s="377"/>
      <c r="AR521" s="424"/>
      <c r="AS521" s="361"/>
      <c r="AT521" s="361"/>
      <c r="AU521" s="361"/>
      <c r="AV521" s="361"/>
      <c r="AW521" s="361"/>
      <c r="AX521" s="361"/>
      <c r="AY521" s="462"/>
      <c r="AZ521" s="349"/>
      <c r="BC521" s="121"/>
      <c r="BD521" s="121"/>
      <c r="BG521" s="121"/>
      <c r="BH521" s="121"/>
      <c r="BI521" s="294"/>
      <c r="BJ521" s="121"/>
      <c r="BK521" s="121"/>
      <c r="BL521" s="121"/>
      <c r="BM521" s="295"/>
      <c r="BN521" s="295"/>
      <c r="BO521" s="295"/>
      <c r="BP521" s="295"/>
      <c r="BQ521" s="295"/>
      <c r="BR521" s="295"/>
      <c r="BS521" s="295"/>
      <c r="BT521" s="295"/>
      <c r="BU521" s="295"/>
      <c r="BV521" s="295"/>
      <c r="BW521" s="295"/>
      <c r="BX521" s="295"/>
      <c r="BY521" s="295"/>
      <c r="BZ521" s="295"/>
      <c r="CA521" s="295"/>
      <c r="CB521" s="295"/>
      <c r="CC521" s="295"/>
    </row>
    <row r="522" spans="32:82">
      <c r="AH522" s="1"/>
      <c r="AI522" s="1"/>
      <c r="AJ522" s="1"/>
      <c r="AK522" s="358" t="s">
        <v>737</v>
      </c>
      <c r="AL522" s="125"/>
      <c r="AM522" s="284">
        <f>AM476</f>
        <v>2020</v>
      </c>
      <c r="AN522" s="125">
        <v>2001</v>
      </c>
      <c r="AO522" s="286">
        <f t="shared" ref="AO522:BL522" si="2624">AN522+1</f>
        <v>2002</v>
      </c>
      <c r="AP522" s="287">
        <f t="shared" si="2624"/>
        <v>2003</v>
      </c>
      <c r="AQ522" s="287">
        <f t="shared" si="2624"/>
        <v>2004</v>
      </c>
      <c r="AR522" s="287">
        <f t="shared" si="2624"/>
        <v>2005</v>
      </c>
      <c r="AS522" s="285">
        <f t="shared" si="2624"/>
        <v>2006</v>
      </c>
      <c r="AT522" s="285">
        <f t="shared" si="2624"/>
        <v>2007</v>
      </c>
      <c r="AU522" s="285">
        <f t="shared" si="2624"/>
        <v>2008</v>
      </c>
      <c r="AV522" s="285">
        <f t="shared" si="2624"/>
        <v>2009</v>
      </c>
      <c r="AW522" s="285">
        <f t="shared" si="2624"/>
        <v>2010</v>
      </c>
      <c r="AX522" s="285">
        <f t="shared" si="2624"/>
        <v>2011</v>
      </c>
      <c r="AY522" s="285">
        <f t="shared" si="2624"/>
        <v>2012</v>
      </c>
      <c r="AZ522" s="285">
        <f t="shared" si="2624"/>
        <v>2013</v>
      </c>
      <c r="BA522" s="285">
        <f t="shared" si="2624"/>
        <v>2014</v>
      </c>
      <c r="BB522" s="285">
        <f t="shared" si="2624"/>
        <v>2015</v>
      </c>
      <c r="BC522" s="288">
        <f t="shared" si="2624"/>
        <v>2016</v>
      </c>
      <c r="BD522" s="288">
        <f t="shared" si="2624"/>
        <v>2017</v>
      </c>
      <c r="BE522" s="288">
        <f t="shared" si="2624"/>
        <v>2018</v>
      </c>
      <c r="BF522" s="288">
        <f t="shared" si="2624"/>
        <v>2019</v>
      </c>
      <c r="BG522" s="288">
        <f t="shared" si="2624"/>
        <v>2020</v>
      </c>
      <c r="BH522" s="288">
        <f t="shared" si="2624"/>
        <v>2021</v>
      </c>
      <c r="BI522" s="289">
        <f t="shared" si="2624"/>
        <v>2022</v>
      </c>
      <c r="BJ522" s="288">
        <f t="shared" si="2624"/>
        <v>2023</v>
      </c>
      <c r="BK522" s="288">
        <f t="shared" si="2624"/>
        <v>2024</v>
      </c>
      <c r="BL522" s="288">
        <f t="shared" si="2624"/>
        <v>2025</v>
      </c>
      <c r="BM522" s="290">
        <f t="shared" ref="BM522" si="2625">BL522+1</f>
        <v>2026</v>
      </c>
      <c r="BN522" s="290">
        <f t="shared" ref="BN522" si="2626">BM522+1</f>
        <v>2027</v>
      </c>
      <c r="BO522" s="290">
        <f t="shared" ref="BO522" si="2627">BN522+1</f>
        <v>2028</v>
      </c>
      <c r="BP522" s="290">
        <f t="shared" ref="BP522" si="2628">BO522+1</f>
        <v>2029</v>
      </c>
      <c r="BQ522" s="290">
        <f t="shared" ref="BQ522" si="2629">BP522+1</f>
        <v>2030</v>
      </c>
      <c r="BR522" s="290">
        <f t="shared" ref="BR522" si="2630">BQ522+1</f>
        <v>2031</v>
      </c>
      <c r="BS522" s="290">
        <f t="shared" ref="BS522" si="2631">BR522+1</f>
        <v>2032</v>
      </c>
      <c r="BT522" s="290">
        <f t="shared" ref="BT522" si="2632">BS522+1</f>
        <v>2033</v>
      </c>
      <c r="BU522" s="290">
        <f t="shared" ref="BU522" si="2633">BT522+1</f>
        <v>2034</v>
      </c>
      <c r="BV522" s="290">
        <f t="shared" ref="BV522" si="2634">BU522+1</f>
        <v>2035</v>
      </c>
      <c r="BW522" s="290">
        <f t="shared" ref="BW522" si="2635">BV522+1</f>
        <v>2036</v>
      </c>
      <c r="BX522" s="290">
        <f t="shared" ref="BX522" si="2636">BW522+1</f>
        <v>2037</v>
      </c>
      <c r="BY522" s="290">
        <f t="shared" ref="BY522" si="2637">BX522+1</f>
        <v>2038</v>
      </c>
      <c r="BZ522" s="290">
        <f t="shared" ref="BZ522" si="2638">BY522+1</f>
        <v>2039</v>
      </c>
      <c r="CA522" s="290">
        <f t="shared" ref="CA522" si="2639">BZ522+1</f>
        <v>2040</v>
      </c>
      <c r="CB522" s="290">
        <f t="shared" ref="CB522" si="2640">CA522+1</f>
        <v>2041</v>
      </c>
      <c r="CC522" s="290">
        <f t="shared" ref="CC522" si="2641">CB522+1</f>
        <v>2042</v>
      </c>
      <c r="CD522" s="291"/>
    </row>
    <row r="523" spans="32:82">
      <c r="AF523" s="1"/>
      <c r="AG523" s="1"/>
      <c r="AH523" s="1"/>
      <c r="AI523" s="1"/>
      <c r="AJ523" s="1"/>
      <c r="AK523" s="171"/>
      <c r="AL523" s="122"/>
      <c r="AM523" s="122"/>
      <c r="AN523" s="122" t="str">
        <f t="shared" ref="AN523:CC523" si="2642">IF($AA$17=4,$Z$16,IF($AA$17=5,$Z$17,$Z$13))</f>
        <v>WAO</v>
      </c>
      <c r="AO523" s="122" t="str">
        <f t="shared" si="2642"/>
        <v>WAO</v>
      </c>
      <c r="AP523" s="122" t="str">
        <f t="shared" si="2642"/>
        <v>WAO</v>
      </c>
      <c r="AQ523" s="293" t="str">
        <f t="shared" si="2642"/>
        <v>WAO</v>
      </c>
      <c r="AR523" s="293" t="str">
        <f t="shared" si="2642"/>
        <v>WAO</v>
      </c>
      <c r="AS523" s="444" t="str">
        <f t="shared" si="2642"/>
        <v>WAO</v>
      </c>
      <c r="AT523" s="444" t="str">
        <f t="shared" si="2642"/>
        <v>WAO</v>
      </c>
      <c r="AU523" s="444" t="str">
        <f t="shared" si="2642"/>
        <v>WAO</v>
      </c>
      <c r="AV523" s="444" t="str">
        <f t="shared" si="2642"/>
        <v>WAO</v>
      </c>
      <c r="AW523" s="444" t="str">
        <f t="shared" si="2642"/>
        <v>WAO</v>
      </c>
      <c r="AX523" s="444" t="str">
        <f t="shared" si="2642"/>
        <v>WAO</v>
      </c>
      <c r="AY523" s="444" t="str">
        <f t="shared" si="2642"/>
        <v>WAO</v>
      </c>
      <c r="AZ523" s="444" t="str">
        <f t="shared" si="2642"/>
        <v>WAO</v>
      </c>
      <c r="BA523" s="444" t="str">
        <f t="shared" si="2642"/>
        <v>WAO</v>
      </c>
      <c r="BB523" s="444" t="str">
        <f t="shared" si="2642"/>
        <v>WAO</v>
      </c>
      <c r="BC523" s="445" t="str">
        <f t="shared" si="2642"/>
        <v>WAO</v>
      </c>
      <c r="BD523" s="445" t="str">
        <f t="shared" si="2642"/>
        <v>WAO</v>
      </c>
      <c r="BE523" s="445" t="str">
        <f t="shared" si="2642"/>
        <v>WAO</v>
      </c>
      <c r="BF523" s="445" t="str">
        <f t="shared" si="2642"/>
        <v>WAO</v>
      </c>
      <c r="BG523" s="445" t="str">
        <f t="shared" si="2642"/>
        <v>WAO</v>
      </c>
      <c r="BH523" s="445" t="str">
        <f t="shared" si="2642"/>
        <v>WAO</v>
      </c>
      <c r="BI523" s="446" t="str">
        <f t="shared" si="2642"/>
        <v>WAO</v>
      </c>
      <c r="BJ523" s="445" t="str">
        <f t="shared" si="2642"/>
        <v>WAO</v>
      </c>
      <c r="BK523" s="445" t="str">
        <f t="shared" si="2642"/>
        <v>WAO</v>
      </c>
      <c r="BL523" s="445" t="str">
        <f t="shared" si="2642"/>
        <v>WAO</v>
      </c>
      <c r="BM523" s="447" t="str">
        <f t="shared" si="2642"/>
        <v>WAO</v>
      </c>
      <c r="BN523" s="447" t="str">
        <f t="shared" si="2642"/>
        <v>WAO</v>
      </c>
      <c r="BO523" s="447" t="str">
        <f t="shared" si="2642"/>
        <v>WAO</v>
      </c>
      <c r="BP523" s="447" t="str">
        <f t="shared" si="2642"/>
        <v>WAO</v>
      </c>
      <c r="BQ523" s="447" t="str">
        <f t="shared" si="2642"/>
        <v>WAO</v>
      </c>
      <c r="BR523" s="447" t="str">
        <f t="shared" si="2642"/>
        <v>WAO</v>
      </c>
      <c r="BS523" s="447" t="str">
        <f t="shared" si="2642"/>
        <v>WAO</v>
      </c>
      <c r="BT523" s="447" t="str">
        <f t="shared" si="2642"/>
        <v>WAO</v>
      </c>
      <c r="BU523" s="447" t="str">
        <f t="shared" si="2642"/>
        <v>WAO</v>
      </c>
      <c r="BV523" s="447" t="str">
        <f t="shared" si="2642"/>
        <v>WAO</v>
      </c>
      <c r="BW523" s="447" t="str">
        <f t="shared" si="2642"/>
        <v>WAO</v>
      </c>
      <c r="BX523" s="447" t="str">
        <f t="shared" si="2642"/>
        <v>WAO</v>
      </c>
      <c r="BY523" s="447" t="str">
        <f t="shared" si="2642"/>
        <v>WAO</v>
      </c>
      <c r="BZ523" s="447" t="str">
        <f t="shared" si="2642"/>
        <v>WAO</v>
      </c>
      <c r="CA523" s="447" t="str">
        <f t="shared" si="2642"/>
        <v>WAO</v>
      </c>
      <c r="CB523" s="447" t="str">
        <f t="shared" si="2642"/>
        <v>WAO</v>
      </c>
      <c r="CC523" s="447" t="str">
        <f t="shared" si="2642"/>
        <v>WAO</v>
      </c>
      <c r="CD523" s="178"/>
    </row>
    <row r="524" spans="32:82">
      <c r="AF524" s="1"/>
      <c r="AG524" s="1"/>
      <c r="AH524" s="1"/>
      <c r="AI524" s="1"/>
      <c r="AJ524" s="1"/>
      <c r="AK524" s="171" t="s">
        <v>715</v>
      </c>
      <c r="AL524" s="122"/>
      <c r="AM524" s="359"/>
      <c r="AN524" s="299">
        <f t="shared" ref="AN524:CC524" si="2643">IF($AA$17=4,AN505,IF($AA$17=5,AN514,AN478))</f>
        <v>2.6651231066002534E-2</v>
      </c>
      <c r="AO524" s="299">
        <f t="shared" si="2643"/>
        <v>3.7659730819599391E-2</v>
      </c>
      <c r="AP524" s="299">
        <f t="shared" si="2643"/>
        <v>4.1433788213758316E-2</v>
      </c>
      <c r="AQ524" s="299">
        <f t="shared" si="2643"/>
        <v>4.1022225148983571E-2</v>
      </c>
      <c r="AR524" s="299">
        <f t="shared" si="2643"/>
        <v>3.2974624821844323E-2</v>
      </c>
      <c r="AS524" s="300">
        <f t="shared" si="2643"/>
        <v>1.741105519772157E-2</v>
      </c>
      <c r="AT524" s="300">
        <f t="shared" si="2643"/>
        <v>1.0559160160651171E-2</v>
      </c>
      <c r="AU524" s="300">
        <f t="shared" si="2643"/>
        <v>1.0162187059377326E-2</v>
      </c>
      <c r="AV524" s="300">
        <f t="shared" si="2643"/>
        <v>1.7668932912550117E-2</v>
      </c>
      <c r="AW524" s="300">
        <f t="shared" si="2643"/>
        <v>2.5444356029305171E-2</v>
      </c>
      <c r="AX524" s="300">
        <f t="shared" si="2643"/>
        <v>2.4641313377188334E-2</v>
      </c>
      <c r="AY524" s="300">
        <f t="shared" si="2643"/>
        <v>2.1741447391596669E-2</v>
      </c>
      <c r="AZ524" s="300">
        <f t="shared" si="2643"/>
        <v>2.5437233887533495E-2</v>
      </c>
      <c r="BA524" s="300">
        <f t="shared" si="2643"/>
        <v>1.3861492515345297E-2</v>
      </c>
      <c r="BB524" s="300">
        <f t="shared" si="2643"/>
        <v>1.3694652802078267E-2</v>
      </c>
      <c r="BC524" s="301">
        <f t="shared" si="2643"/>
        <v>1.2383656557784395E-2</v>
      </c>
      <c r="BD524" s="301">
        <f t="shared" si="2643"/>
        <v>1.3646416148230811E-2</v>
      </c>
      <c r="BE524" s="301">
        <f t="shared" si="2643"/>
        <v>1.451037729467175E-2</v>
      </c>
      <c r="BF524" s="301">
        <f t="shared" si="2643"/>
        <v>1.6186984318659059E-2</v>
      </c>
      <c r="BG524" s="301">
        <f t="shared" si="2643"/>
        <v>2.056297127094453E-2</v>
      </c>
      <c r="BH524" s="301">
        <f t="shared" si="2643"/>
        <v>2.2436713595748392E-2</v>
      </c>
      <c r="BI524" s="302">
        <f t="shared" si="2643"/>
        <v>2.1004539684301715E-2</v>
      </c>
      <c r="BJ524" s="301">
        <f t="shared" si="2643"/>
        <v>2.4462787806639907E-2</v>
      </c>
      <c r="BK524" s="301">
        <f t="shared" si="2643"/>
        <v>5.0900385505608714E-2</v>
      </c>
      <c r="BL524" s="301">
        <f t="shared" si="2643"/>
        <v>6.2614622044458779E-2</v>
      </c>
      <c r="BM524" s="303">
        <f t="shared" si="2643"/>
        <v>6.2614622044458779E-2</v>
      </c>
      <c r="BN524" s="303">
        <f t="shared" si="2643"/>
        <v>6.2614622044458779E-2</v>
      </c>
      <c r="BO524" s="303">
        <f t="shared" si="2643"/>
        <v>6.2614622044458779E-2</v>
      </c>
      <c r="BP524" s="303">
        <f t="shared" si="2643"/>
        <v>6.2614622044458779E-2</v>
      </c>
      <c r="BQ524" s="303">
        <f t="shared" si="2643"/>
        <v>6.2614622044458779E-2</v>
      </c>
      <c r="BR524" s="303">
        <f t="shared" si="2643"/>
        <v>6.2614622044458779E-2</v>
      </c>
      <c r="BS524" s="303">
        <f t="shared" si="2643"/>
        <v>6.2614622044458779E-2</v>
      </c>
      <c r="BT524" s="303">
        <f t="shared" si="2643"/>
        <v>6.2614622044458779E-2</v>
      </c>
      <c r="BU524" s="303">
        <f t="shared" si="2643"/>
        <v>6.2614622044458779E-2</v>
      </c>
      <c r="BV524" s="303">
        <f t="shared" si="2643"/>
        <v>6.2614622044458779E-2</v>
      </c>
      <c r="BW524" s="303">
        <f t="shared" si="2643"/>
        <v>6.2614622044458779E-2</v>
      </c>
      <c r="BX524" s="303">
        <f t="shared" si="2643"/>
        <v>6.2614622044458779E-2</v>
      </c>
      <c r="BY524" s="303">
        <f t="shared" si="2643"/>
        <v>6.2614622044458779E-2</v>
      </c>
      <c r="BZ524" s="303">
        <f t="shared" si="2643"/>
        <v>6.2614622044458779E-2</v>
      </c>
      <c r="CA524" s="303">
        <f t="shared" si="2643"/>
        <v>6.2614622044458779E-2</v>
      </c>
      <c r="CB524" s="303">
        <f t="shared" si="2643"/>
        <v>6.2614622044458779E-2</v>
      </c>
      <c r="CC524" s="303">
        <f t="shared" si="2643"/>
        <v>6.2614622044458779E-2</v>
      </c>
      <c r="CD524" s="178"/>
    </row>
    <row r="525" spans="32:82">
      <c r="AF525" s="1"/>
      <c r="AG525" s="1"/>
      <c r="AH525" s="1"/>
      <c r="AI525" s="1"/>
      <c r="AJ525" s="1"/>
      <c r="AK525" s="171" t="s">
        <v>716</v>
      </c>
      <c r="AL525" s="122"/>
      <c r="AM525" s="359"/>
      <c r="AN525" s="308">
        <f t="shared" ref="AN525:CC525" si="2644">IF($AA$17=4,AN506,IF($AA$17=5,AN515,AN479))</f>
        <v>5.4500009839908214E-2</v>
      </c>
      <c r="AO525" s="308">
        <f t="shared" si="2644"/>
        <v>4.7799991598603153E-2</v>
      </c>
      <c r="AP525" s="308">
        <f t="shared" si="2644"/>
        <v>4.6599997461220122E-2</v>
      </c>
      <c r="AQ525" s="308">
        <f t="shared" si="2644"/>
        <v>4.5000007490993976E-2</v>
      </c>
      <c r="AR525" s="308">
        <f t="shared" si="2644"/>
        <v>3.9300011835601056E-2</v>
      </c>
      <c r="AS525" s="309">
        <f t="shared" si="2644"/>
        <v>3.6156695917221038E-2</v>
      </c>
      <c r="AT525" s="309">
        <f t="shared" si="2644"/>
        <v>3.8235620751875921E-2</v>
      </c>
      <c r="AU525" s="309">
        <f t="shared" si="2644"/>
        <v>4.410003903757409E-2</v>
      </c>
      <c r="AV525" s="309">
        <f t="shared" si="2644"/>
        <v>4.2200028760331243E-2</v>
      </c>
      <c r="AW525" s="309">
        <f t="shared" si="2644"/>
        <v>3.8900033450578686E-2</v>
      </c>
      <c r="AX525" s="309">
        <f t="shared" si="2644"/>
        <v>3.1000007537453245E-2</v>
      </c>
      <c r="AY525" s="309">
        <f t="shared" si="2644"/>
        <v>2.7100009653499013E-2</v>
      </c>
      <c r="AZ525" s="309">
        <f t="shared" si="2644"/>
        <v>2.2300050192195053E-2</v>
      </c>
      <c r="BA525" s="309">
        <f t="shared" si="2644"/>
        <v>2.5299957325744638E-2</v>
      </c>
      <c r="BB525" s="309">
        <f t="shared" si="2644"/>
        <v>1.5399960174683036E-2</v>
      </c>
      <c r="BC525" s="310">
        <f t="shared" si="2644"/>
        <v>1.1100034333807018E-2</v>
      </c>
      <c r="BD525" s="310">
        <f t="shared" si="2644"/>
        <v>7.1000003200292205E-3</v>
      </c>
      <c r="BE525" s="310">
        <f t="shared" si="2644"/>
        <v>9.1000155016305317E-3</v>
      </c>
      <c r="BF525" s="310">
        <f t="shared" si="2644"/>
        <v>8.6000335029261521E-3</v>
      </c>
      <c r="BG525" s="310">
        <f t="shared" si="2644"/>
        <v>1.0400554570129117E-3</v>
      </c>
      <c r="BH525" s="310">
        <f t="shared" si="2644"/>
        <v>-2.1600186074329786E-3</v>
      </c>
      <c r="BI525" s="311">
        <f t="shared" si="2644"/>
        <v>8.7995469739587939E-4</v>
      </c>
      <c r="BJ525" s="310">
        <f t="shared" si="2644"/>
        <v>2.3329968858514682E-2</v>
      </c>
      <c r="BK525" s="310">
        <f t="shared" si="2644"/>
        <v>3.0590005328907655E-2</v>
      </c>
      <c r="BL525" s="310">
        <f t="shared" si="2644"/>
        <v>2.6869942060977925E-2</v>
      </c>
      <c r="BM525" s="312">
        <f t="shared" si="2644"/>
        <v>2.6869942060977925E-2</v>
      </c>
      <c r="BN525" s="312">
        <f t="shared" si="2644"/>
        <v>2.6869942060977925E-2</v>
      </c>
      <c r="BO525" s="312">
        <f t="shared" si="2644"/>
        <v>2.6869942060977925E-2</v>
      </c>
      <c r="BP525" s="312">
        <f t="shared" si="2644"/>
        <v>2.6869942060977925E-2</v>
      </c>
      <c r="BQ525" s="312">
        <f t="shared" si="2644"/>
        <v>2.6869942060977925E-2</v>
      </c>
      <c r="BR525" s="312">
        <f t="shared" si="2644"/>
        <v>2.6869942060977925E-2</v>
      </c>
      <c r="BS525" s="312">
        <f t="shared" si="2644"/>
        <v>2.6869942060977925E-2</v>
      </c>
      <c r="BT525" s="312">
        <f t="shared" si="2644"/>
        <v>2.6869942060977925E-2</v>
      </c>
      <c r="BU525" s="312">
        <f t="shared" si="2644"/>
        <v>2.6869942060977925E-2</v>
      </c>
      <c r="BV525" s="312">
        <f t="shared" si="2644"/>
        <v>2.6869942060977925E-2</v>
      </c>
      <c r="BW525" s="312">
        <f t="shared" si="2644"/>
        <v>2.6869942060977925E-2</v>
      </c>
      <c r="BX525" s="312">
        <f t="shared" si="2644"/>
        <v>2.6869942060977925E-2</v>
      </c>
      <c r="BY525" s="312">
        <f t="shared" si="2644"/>
        <v>2.6869942060977925E-2</v>
      </c>
      <c r="BZ525" s="312">
        <f t="shared" si="2644"/>
        <v>2.6869942060977925E-2</v>
      </c>
      <c r="CA525" s="312">
        <f t="shared" si="2644"/>
        <v>2.6869942060977925E-2</v>
      </c>
      <c r="CB525" s="312">
        <f t="shared" si="2644"/>
        <v>2.6869942060977925E-2</v>
      </c>
      <c r="CC525" s="312">
        <f t="shared" si="2644"/>
        <v>2.6869942060977925E-2</v>
      </c>
      <c r="CD525" s="178"/>
    </row>
    <row r="526" spans="32:82">
      <c r="AF526" s="1"/>
      <c r="AG526" s="1"/>
      <c r="AH526" s="1"/>
      <c r="AI526" s="1"/>
      <c r="AJ526" s="1"/>
      <c r="AK526" s="171" t="s">
        <v>717</v>
      </c>
      <c r="AL526" s="122"/>
      <c r="AM526" s="360"/>
      <c r="AN526" s="308">
        <f t="shared" ref="AN526:CC526" si="2645">IF($AA$17=4,AN507,IF($AA$17=5,AN516,AN480))</f>
        <v>0.214</v>
      </c>
      <c r="AO526" s="308">
        <f t="shared" si="2645"/>
        <v>0.214</v>
      </c>
      <c r="AP526" s="308">
        <f t="shared" si="2645"/>
        <v>0.214</v>
      </c>
      <c r="AQ526" s="308">
        <f t="shared" si="2645"/>
        <v>0.214</v>
      </c>
      <c r="AR526" s="308">
        <f t="shared" si="2645"/>
        <v>0.214</v>
      </c>
      <c r="AS526" s="309">
        <f t="shared" si="2645"/>
        <v>0.214</v>
      </c>
      <c r="AT526" s="309">
        <f t="shared" si="2645"/>
        <v>0.20100000000000001</v>
      </c>
      <c r="AU526" s="309">
        <f t="shared" si="2645"/>
        <v>0.20100000000000001</v>
      </c>
      <c r="AV526" s="309">
        <f t="shared" si="2645"/>
        <v>0.20100000000000001</v>
      </c>
      <c r="AW526" s="309">
        <f t="shared" si="2645"/>
        <v>0.20100000000000001</v>
      </c>
      <c r="AX526" s="309">
        <f t="shared" si="2645"/>
        <v>0.20100000000000001</v>
      </c>
      <c r="AY526" s="309">
        <f t="shared" si="2645"/>
        <v>0.20100000000000001</v>
      </c>
      <c r="AZ526" s="309">
        <f t="shared" si="2645"/>
        <v>0.20100000000000001</v>
      </c>
      <c r="BA526" s="309">
        <f t="shared" si="2645"/>
        <v>0.20100000000000001</v>
      </c>
      <c r="BB526" s="309">
        <f t="shared" si="2645"/>
        <v>0.20100000000000001</v>
      </c>
      <c r="BC526" s="310">
        <f t="shared" si="2645"/>
        <v>0.20100000000000001</v>
      </c>
      <c r="BD526" s="310">
        <f t="shared" si="2645"/>
        <v>0.20100000000000001</v>
      </c>
      <c r="BE526" s="310">
        <f t="shared" si="2645"/>
        <v>0.20100000000000001</v>
      </c>
      <c r="BF526" s="310">
        <f t="shared" si="2645"/>
        <v>0.20100000000000001</v>
      </c>
      <c r="BG526" s="310">
        <f t="shared" si="2645"/>
        <v>0.20100000000000001</v>
      </c>
      <c r="BH526" s="310">
        <f t="shared" si="2645"/>
        <v>0.20100000000000001</v>
      </c>
      <c r="BI526" s="311">
        <f t="shared" si="2645"/>
        <v>0.20100000000000001</v>
      </c>
      <c r="BJ526" s="310">
        <f t="shared" si="2645"/>
        <v>0.20100000000000001</v>
      </c>
      <c r="BK526" s="310">
        <f t="shared" si="2645"/>
        <v>0.20100000000000001</v>
      </c>
      <c r="BL526" s="310">
        <f t="shared" si="2645"/>
        <v>0.20100000000000001</v>
      </c>
      <c r="BM526" s="312">
        <f t="shared" si="2645"/>
        <v>0.20100000000000001</v>
      </c>
      <c r="BN526" s="312">
        <f t="shared" si="2645"/>
        <v>0.20100000000000001</v>
      </c>
      <c r="BO526" s="312">
        <f t="shared" si="2645"/>
        <v>0.20100000000000001</v>
      </c>
      <c r="BP526" s="312">
        <f t="shared" si="2645"/>
        <v>0.20100000000000001</v>
      </c>
      <c r="BQ526" s="312">
        <f t="shared" si="2645"/>
        <v>0.20100000000000001</v>
      </c>
      <c r="BR526" s="312">
        <f t="shared" si="2645"/>
        <v>0.20100000000000001</v>
      </c>
      <c r="BS526" s="312">
        <f t="shared" si="2645"/>
        <v>0.20100000000000001</v>
      </c>
      <c r="BT526" s="312">
        <f t="shared" si="2645"/>
        <v>0.20100000000000001</v>
      </c>
      <c r="BU526" s="312">
        <f t="shared" si="2645"/>
        <v>0.20100000000000001</v>
      </c>
      <c r="BV526" s="312">
        <f t="shared" si="2645"/>
        <v>0.20100000000000001</v>
      </c>
      <c r="BW526" s="312">
        <f t="shared" si="2645"/>
        <v>0.20100000000000001</v>
      </c>
      <c r="BX526" s="312">
        <f t="shared" si="2645"/>
        <v>0.20100000000000001</v>
      </c>
      <c r="BY526" s="312">
        <f t="shared" si="2645"/>
        <v>0.20100000000000001</v>
      </c>
      <c r="BZ526" s="312">
        <f t="shared" si="2645"/>
        <v>0.20100000000000001</v>
      </c>
      <c r="CA526" s="312">
        <f t="shared" si="2645"/>
        <v>0.20100000000000001</v>
      </c>
      <c r="CB526" s="312">
        <f t="shared" si="2645"/>
        <v>0.20100000000000001</v>
      </c>
      <c r="CC526" s="312">
        <f t="shared" si="2645"/>
        <v>0.20100000000000001</v>
      </c>
      <c r="CD526" s="178"/>
    </row>
    <row r="527" spans="32:82" ht="15.6">
      <c r="AF527" s="1"/>
      <c r="AG527" s="1"/>
      <c r="AH527" s="1"/>
      <c r="AI527" s="1"/>
      <c r="AJ527" s="1"/>
      <c r="AK527" s="171" t="s">
        <v>718</v>
      </c>
      <c r="AL527" s="122"/>
      <c r="AM527" s="360"/>
      <c r="AN527" s="308">
        <f t="shared" ref="AN527:CC527" si="2646">IF($AA$17=4,AN508,IF($AA$17=5,AN517,AN481))</f>
        <v>1.4E-2</v>
      </c>
      <c r="AO527" s="308">
        <f t="shared" si="2646"/>
        <v>1.4E-2</v>
      </c>
      <c r="AP527" s="308">
        <f t="shared" si="2646"/>
        <v>1.4E-2</v>
      </c>
      <c r="AQ527" s="308">
        <f t="shared" si="2646"/>
        <v>1.4E-2</v>
      </c>
      <c r="AR527" s="308">
        <f t="shared" si="2646"/>
        <v>1.4E-2</v>
      </c>
      <c r="AS527" s="309">
        <f t="shared" si="2646"/>
        <v>1.4E-2</v>
      </c>
      <c r="AT527" s="309">
        <f t="shared" si="2646"/>
        <v>1.4E-2</v>
      </c>
      <c r="AU527" s="309">
        <f t="shared" si="2646"/>
        <v>1.4E-2</v>
      </c>
      <c r="AV527" s="309">
        <f t="shared" si="2646"/>
        <v>1.4E-2</v>
      </c>
      <c r="AW527" s="309">
        <f t="shared" si="2646"/>
        <v>1.4E-2</v>
      </c>
      <c r="AX527" s="309">
        <f t="shared" si="2646"/>
        <v>1.4E-2</v>
      </c>
      <c r="AY527" s="309">
        <f t="shared" si="2646"/>
        <v>1.4E-2</v>
      </c>
      <c r="AZ527" s="309">
        <f t="shared" si="2646"/>
        <v>1.4E-2</v>
      </c>
      <c r="BA527" s="309">
        <f t="shared" si="2646"/>
        <v>1.4E-2</v>
      </c>
      <c r="BB527" s="309">
        <f t="shared" si="2646"/>
        <v>1.4E-2</v>
      </c>
      <c r="BC527" s="310">
        <f t="shared" si="2646"/>
        <v>1.4E-2</v>
      </c>
      <c r="BD527" s="310">
        <f t="shared" si="2646"/>
        <v>1.4E-2</v>
      </c>
      <c r="BE527" s="310">
        <f t="shared" si="2646"/>
        <v>1.4E-2</v>
      </c>
      <c r="BF527" s="310">
        <f t="shared" si="2646"/>
        <v>1.4E-2</v>
      </c>
      <c r="BG527" s="310">
        <f t="shared" si="2646"/>
        <v>1.4E-2</v>
      </c>
      <c r="BH527" s="310">
        <f t="shared" si="2646"/>
        <v>1.4E-2</v>
      </c>
      <c r="BI527" s="311">
        <f t="shared" si="2646"/>
        <v>1.4E-2</v>
      </c>
      <c r="BJ527" s="310">
        <f t="shared" si="2646"/>
        <v>1.4E-2</v>
      </c>
      <c r="BK527" s="310">
        <f t="shared" si="2646"/>
        <v>1.4E-2</v>
      </c>
      <c r="BL527" s="310">
        <f t="shared" si="2646"/>
        <v>1.4E-2</v>
      </c>
      <c r="BM527" s="312">
        <f t="shared" si="2646"/>
        <v>1.4E-2</v>
      </c>
      <c r="BN527" s="312">
        <f t="shared" si="2646"/>
        <v>1.4E-2</v>
      </c>
      <c r="BO527" s="312">
        <f t="shared" si="2646"/>
        <v>1.4E-2</v>
      </c>
      <c r="BP527" s="312">
        <f t="shared" si="2646"/>
        <v>1.4E-2</v>
      </c>
      <c r="BQ527" s="312">
        <f t="shared" si="2646"/>
        <v>1.4E-2</v>
      </c>
      <c r="BR527" s="312">
        <f t="shared" si="2646"/>
        <v>1.4E-2</v>
      </c>
      <c r="BS527" s="312">
        <f t="shared" si="2646"/>
        <v>1.4E-2</v>
      </c>
      <c r="BT527" s="312">
        <f t="shared" si="2646"/>
        <v>1.4E-2</v>
      </c>
      <c r="BU527" s="312">
        <f t="shared" si="2646"/>
        <v>1.4E-2</v>
      </c>
      <c r="BV527" s="312">
        <f t="shared" si="2646"/>
        <v>1.4E-2</v>
      </c>
      <c r="BW527" s="312">
        <f t="shared" si="2646"/>
        <v>1.4E-2</v>
      </c>
      <c r="BX527" s="312">
        <f t="shared" si="2646"/>
        <v>1.4E-2</v>
      </c>
      <c r="BY527" s="312">
        <f t="shared" si="2646"/>
        <v>1.4E-2</v>
      </c>
      <c r="BZ527" s="312">
        <f t="shared" si="2646"/>
        <v>1.4E-2</v>
      </c>
      <c r="CA527" s="312">
        <f t="shared" si="2646"/>
        <v>1.4E-2</v>
      </c>
      <c r="CB527" s="312">
        <f t="shared" si="2646"/>
        <v>1.4E-2</v>
      </c>
      <c r="CC527" s="312">
        <f t="shared" si="2646"/>
        <v>1.4E-2</v>
      </c>
      <c r="CD527" s="178"/>
    </row>
    <row r="528" spans="32:82">
      <c r="AF528" s="1"/>
      <c r="AG528" s="1"/>
      <c r="AH528" s="1"/>
      <c r="AI528" s="1"/>
      <c r="AJ528" s="1"/>
      <c r="AK528" s="171" t="s">
        <v>719</v>
      </c>
      <c r="AL528" s="122"/>
      <c r="AM528" s="361"/>
      <c r="AN528" s="308">
        <f t="shared" ref="AN528:CC528" si="2647">IF($AA$17=4,AN509,IF($AA$17=5,AN518,AN482))</f>
        <v>0.21</v>
      </c>
      <c r="AO528" s="308">
        <f t="shared" si="2647"/>
        <v>0.21</v>
      </c>
      <c r="AP528" s="308">
        <f t="shared" si="2647"/>
        <v>0.21</v>
      </c>
      <c r="AQ528" s="308">
        <f t="shared" si="2647"/>
        <v>0.21</v>
      </c>
      <c r="AR528" s="308">
        <f t="shared" si="2647"/>
        <v>0.21</v>
      </c>
      <c r="AS528" s="309">
        <f t="shared" si="2647"/>
        <v>0.21</v>
      </c>
      <c r="AT528" s="309">
        <f t="shared" si="2647"/>
        <v>0.17</v>
      </c>
      <c r="AU528" s="309">
        <f t="shared" si="2647"/>
        <v>0.22</v>
      </c>
      <c r="AV528" s="309">
        <f t="shared" si="2647"/>
        <v>0.22</v>
      </c>
      <c r="AW528" s="309">
        <f t="shared" si="2647"/>
        <v>0.22</v>
      </c>
      <c r="AX528" s="309">
        <f t="shared" si="2647"/>
        <v>0.22</v>
      </c>
      <c r="AY528" s="309">
        <f t="shared" si="2647"/>
        <v>0.22</v>
      </c>
      <c r="AZ528" s="309">
        <f t="shared" si="2647"/>
        <v>0.22</v>
      </c>
      <c r="BA528" s="309">
        <f t="shared" si="2647"/>
        <v>0.22</v>
      </c>
      <c r="BB528" s="309">
        <f t="shared" si="2647"/>
        <v>0.28999999999999998</v>
      </c>
      <c r="BC528" s="310">
        <f t="shared" si="2647"/>
        <v>0.28999999999999998</v>
      </c>
      <c r="BD528" s="310">
        <f t="shared" si="2647"/>
        <v>0.28999999999999998</v>
      </c>
      <c r="BE528" s="310">
        <f t="shared" si="2647"/>
        <v>0.28999999999999998</v>
      </c>
      <c r="BF528" s="310">
        <f t="shared" si="2647"/>
        <v>0.251</v>
      </c>
      <c r="BG528" s="310">
        <f t="shared" si="2647"/>
        <v>0.251</v>
      </c>
      <c r="BH528" s="310">
        <f t="shared" si="2647"/>
        <v>0.251</v>
      </c>
      <c r="BI528" s="311">
        <f t="shared" si="2647"/>
        <v>0.251</v>
      </c>
      <c r="BJ528" s="310">
        <f t="shared" si="2647"/>
        <v>0.251</v>
      </c>
      <c r="BK528" s="310">
        <f t="shared" si="2647"/>
        <v>0.251</v>
      </c>
      <c r="BL528" s="310">
        <f t="shared" si="2647"/>
        <v>0.251</v>
      </c>
      <c r="BM528" s="312">
        <f t="shared" si="2647"/>
        <v>0.251</v>
      </c>
      <c r="BN528" s="312">
        <f t="shared" si="2647"/>
        <v>0.251</v>
      </c>
      <c r="BO528" s="312">
        <f t="shared" si="2647"/>
        <v>0.251</v>
      </c>
      <c r="BP528" s="312">
        <f t="shared" si="2647"/>
        <v>0.251</v>
      </c>
      <c r="BQ528" s="312">
        <f t="shared" si="2647"/>
        <v>0.251</v>
      </c>
      <c r="BR528" s="312">
        <f t="shared" si="2647"/>
        <v>0.251</v>
      </c>
      <c r="BS528" s="312">
        <f t="shared" si="2647"/>
        <v>0.251</v>
      </c>
      <c r="BT528" s="312">
        <f t="shared" si="2647"/>
        <v>0.251</v>
      </c>
      <c r="BU528" s="312">
        <f t="shared" si="2647"/>
        <v>0.251</v>
      </c>
      <c r="BV528" s="312">
        <f t="shared" si="2647"/>
        <v>0.251</v>
      </c>
      <c r="BW528" s="312">
        <f t="shared" si="2647"/>
        <v>0.251</v>
      </c>
      <c r="BX528" s="312">
        <f t="shared" si="2647"/>
        <v>0.251</v>
      </c>
      <c r="BY528" s="312">
        <f t="shared" si="2647"/>
        <v>0.251</v>
      </c>
      <c r="BZ528" s="312">
        <f t="shared" si="2647"/>
        <v>0.251</v>
      </c>
      <c r="CA528" s="312">
        <f t="shared" si="2647"/>
        <v>0.251</v>
      </c>
      <c r="CB528" s="312">
        <f t="shared" si="2647"/>
        <v>0.251</v>
      </c>
      <c r="CC528" s="312">
        <f t="shared" si="2647"/>
        <v>0.251</v>
      </c>
      <c r="CD528" s="178"/>
    </row>
    <row r="529" spans="32:82">
      <c r="AF529" s="1"/>
      <c r="AG529" s="1"/>
      <c r="AH529" s="1"/>
      <c r="AI529" s="1"/>
      <c r="AJ529" s="1"/>
      <c r="AK529" s="171" t="s">
        <v>720</v>
      </c>
      <c r="AL529" s="122"/>
      <c r="AM529" s="361"/>
      <c r="AN529" s="318">
        <f t="shared" ref="AN529:CC529" si="2648">IF($AA$17=4,AN510,IF($AA$17=5,AN519,AN483))</f>
        <v>0.02</v>
      </c>
      <c r="AO529" s="318">
        <f t="shared" si="2648"/>
        <v>0.02</v>
      </c>
      <c r="AP529" s="318">
        <f t="shared" si="2648"/>
        <v>0.02</v>
      </c>
      <c r="AQ529" s="318">
        <f t="shared" si="2648"/>
        <v>0.02</v>
      </c>
      <c r="AR529" s="318">
        <f t="shared" si="2648"/>
        <v>0.02</v>
      </c>
      <c r="AS529" s="319">
        <f t="shared" si="2648"/>
        <v>0.02</v>
      </c>
      <c r="AT529" s="319">
        <f t="shared" si="2648"/>
        <v>0.02</v>
      </c>
      <c r="AU529" s="319">
        <f t="shared" si="2648"/>
        <v>0.02</v>
      </c>
      <c r="AV529" s="319">
        <f t="shared" si="2648"/>
        <v>0.02</v>
      </c>
      <c r="AW529" s="319">
        <f t="shared" si="2648"/>
        <v>0.02</v>
      </c>
      <c r="AX529" s="319">
        <f t="shared" si="2648"/>
        <v>0.02</v>
      </c>
      <c r="AY529" s="319">
        <f t="shared" si="2648"/>
        <v>0.02</v>
      </c>
      <c r="AZ529" s="319">
        <f t="shared" si="2648"/>
        <v>0.02</v>
      </c>
      <c r="BA529" s="319">
        <f t="shared" si="2648"/>
        <v>0.02</v>
      </c>
      <c r="BB529" s="319">
        <f t="shared" si="2648"/>
        <v>0.02</v>
      </c>
      <c r="BC529" s="320">
        <f t="shared" si="2648"/>
        <v>0.02</v>
      </c>
      <c r="BD529" s="320">
        <f t="shared" si="2648"/>
        <v>0.02</v>
      </c>
      <c r="BE529" s="320">
        <f t="shared" si="2648"/>
        <v>0.02</v>
      </c>
      <c r="BF529" s="320">
        <f t="shared" si="2648"/>
        <v>0.02</v>
      </c>
      <c r="BG529" s="320">
        <f t="shared" si="2648"/>
        <v>0.02</v>
      </c>
      <c r="BH529" s="320">
        <f t="shared" si="2648"/>
        <v>0.02</v>
      </c>
      <c r="BI529" s="321">
        <f t="shared" si="2648"/>
        <v>0.02</v>
      </c>
      <c r="BJ529" s="320">
        <f t="shared" si="2648"/>
        <v>0.02</v>
      </c>
      <c r="BK529" s="320">
        <f t="shared" si="2648"/>
        <v>0.02</v>
      </c>
      <c r="BL529" s="320">
        <f t="shared" si="2648"/>
        <v>0.02</v>
      </c>
      <c r="BM529" s="322">
        <f t="shared" si="2648"/>
        <v>0.02</v>
      </c>
      <c r="BN529" s="322">
        <f t="shared" si="2648"/>
        <v>0.02</v>
      </c>
      <c r="BO529" s="322">
        <f t="shared" si="2648"/>
        <v>0.02</v>
      </c>
      <c r="BP529" s="322">
        <f t="shared" si="2648"/>
        <v>0.02</v>
      </c>
      <c r="BQ529" s="322">
        <f t="shared" si="2648"/>
        <v>0.02</v>
      </c>
      <c r="BR529" s="322">
        <f t="shared" si="2648"/>
        <v>0.02</v>
      </c>
      <c r="BS529" s="322">
        <f t="shared" si="2648"/>
        <v>0.02</v>
      </c>
      <c r="BT529" s="322">
        <f t="shared" si="2648"/>
        <v>0.02</v>
      </c>
      <c r="BU529" s="322">
        <f t="shared" si="2648"/>
        <v>0.02</v>
      </c>
      <c r="BV529" s="322">
        <f t="shared" si="2648"/>
        <v>0.02</v>
      </c>
      <c r="BW529" s="322">
        <f t="shared" si="2648"/>
        <v>0.02</v>
      </c>
      <c r="BX529" s="322">
        <f t="shared" si="2648"/>
        <v>0.02</v>
      </c>
      <c r="BY529" s="322">
        <f t="shared" si="2648"/>
        <v>0.02</v>
      </c>
      <c r="BZ529" s="322">
        <f t="shared" si="2648"/>
        <v>0.02</v>
      </c>
      <c r="CA529" s="322">
        <f t="shared" si="2648"/>
        <v>0.02</v>
      </c>
      <c r="CB529" s="322">
        <f t="shared" si="2648"/>
        <v>0.02</v>
      </c>
      <c r="CC529" s="322">
        <f t="shared" si="2648"/>
        <v>0.02</v>
      </c>
      <c r="CD529" s="178"/>
    </row>
    <row r="530" spans="32:82">
      <c r="AF530" s="1"/>
      <c r="AG530" s="1"/>
      <c r="AK530" s="363"/>
      <c r="AL530" s="40"/>
      <c r="AM530" s="122"/>
      <c r="AN530" s="122"/>
      <c r="AO530" s="293"/>
      <c r="AP530" s="148"/>
      <c r="AQ530" s="148"/>
      <c r="AR530" s="148"/>
      <c r="BC530" s="121"/>
      <c r="BD530" s="121"/>
      <c r="BG530" s="121"/>
      <c r="BH530" s="121"/>
      <c r="BI530" s="294"/>
      <c r="BJ530" s="121"/>
      <c r="BK530" s="121"/>
      <c r="BL530" s="121"/>
      <c r="BM530" s="295"/>
      <c r="BN530" s="295"/>
      <c r="BO530" s="295"/>
      <c r="BP530" s="295"/>
      <c r="BQ530" s="295"/>
      <c r="BR530" s="295"/>
      <c r="BS530" s="295"/>
      <c r="BT530" s="295"/>
      <c r="BU530" s="295"/>
      <c r="BV530" s="295"/>
      <c r="BW530" s="295"/>
      <c r="BX530" s="295"/>
      <c r="BY530" s="295"/>
      <c r="BZ530" s="295"/>
      <c r="CA530" s="295"/>
      <c r="CB530" s="295"/>
      <c r="CC530" s="295"/>
      <c r="CD530" s="364"/>
    </row>
    <row r="531" spans="32:82">
      <c r="AF531" s="1"/>
      <c r="AG531" s="1"/>
      <c r="AK531" s="363"/>
      <c r="AL531" s="40"/>
      <c r="AM531" s="122"/>
      <c r="AN531" s="328">
        <v>2001</v>
      </c>
      <c r="AO531" s="329">
        <f t="shared" ref="AO531:BL531" si="2649">AN531+1</f>
        <v>2002</v>
      </c>
      <c r="AP531" s="148">
        <f t="shared" si="2649"/>
        <v>2003</v>
      </c>
      <c r="AQ531" s="148">
        <f t="shared" si="2649"/>
        <v>2004</v>
      </c>
      <c r="AR531" s="148">
        <f t="shared" si="2649"/>
        <v>2005</v>
      </c>
      <c r="AS531" s="3">
        <f t="shared" si="2649"/>
        <v>2006</v>
      </c>
      <c r="AT531" s="3">
        <f t="shared" si="2649"/>
        <v>2007</v>
      </c>
      <c r="AU531" s="3">
        <f t="shared" si="2649"/>
        <v>2008</v>
      </c>
      <c r="AV531" s="3">
        <f t="shared" si="2649"/>
        <v>2009</v>
      </c>
      <c r="AW531" s="3">
        <f t="shared" si="2649"/>
        <v>2010</v>
      </c>
      <c r="AX531" s="3">
        <f t="shared" si="2649"/>
        <v>2011</v>
      </c>
      <c r="AY531" s="3">
        <f t="shared" si="2649"/>
        <v>2012</v>
      </c>
      <c r="AZ531" s="3">
        <f t="shared" si="2649"/>
        <v>2013</v>
      </c>
      <c r="BA531" s="3">
        <f t="shared" si="2649"/>
        <v>2014</v>
      </c>
      <c r="BB531" s="3">
        <f t="shared" si="2649"/>
        <v>2015</v>
      </c>
      <c r="BC531" s="121">
        <f t="shared" si="2649"/>
        <v>2016</v>
      </c>
      <c r="BD531" s="121">
        <f t="shared" si="2649"/>
        <v>2017</v>
      </c>
      <c r="BE531" s="121">
        <f t="shared" si="2649"/>
        <v>2018</v>
      </c>
      <c r="BF531" s="121">
        <f t="shared" si="2649"/>
        <v>2019</v>
      </c>
      <c r="BG531" s="121">
        <f t="shared" si="2649"/>
        <v>2020</v>
      </c>
      <c r="BH531" s="121">
        <f t="shared" si="2649"/>
        <v>2021</v>
      </c>
      <c r="BI531" s="294">
        <f t="shared" si="2649"/>
        <v>2022</v>
      </c>
      <c r="BJ531" s="121">
        <f t="shared" si="2649"/>
        <v>2023</v>
      </c>
      <c r="BK531" s="121">
        <f t="shared" si="2649"/>
        <v>2024</v>
      </c>
      <c r="BL531" s="121">
        <f t="shared" si="2649"/>
        <v>2025</v>
      </c>
      <c r="BM531" s="295">
        <f t="shared" ref="BM531" si="2650">BL531+1</f>
        <v>2026</v>
      </c>
      <c r="BN531" s="295">
        <f t="shared" ref="BN531" si="2651">BM531+1</f>
        <v>2027</v>
      </c>
      <c r="BO531" s="295">
        <f t="shared" ref="BO531" si="2652">BN531+1</f>
        <v>2028</v>
      </c>
      <c r="BP531" s="295">
        <f t="shared" ref="BP531" si="2653">BO531+1</f>
        <v>2029</v>
      </c>
      <c r="BQ531" s="295">
        <f t="shared" ref="BQ531" si="2654">BP531+1</f>
        <v>2030</v>
      </c>
      <c r="BR531" s="295">
        <f t="shared" ref="BR531" si="2655">BQ531+1</f>
        <v>2031</v>
      </c>
      <c r="BS531" s="295">
        <f t="shared" ref="BS531" si="2656">BR531+1</f>
        <v>2032</v>
      </c>
      <c r="BT531" s="295">
        <f t="shared" ref="BT531" si="2657">BS531+1</f>
        <v>2033</v>
      </c>
      <c r="BU531" s="295">
        <f t="shared" ref="BU531" si="2658">BT531+1</f>
        <v>2034</v>
      </c>
      <c r="BV531" s="295">
        <f t="shared" ref="BV531" si="2659">BU531+1</f>
        <v>2035</v>
      </c>
      <c r="BW531" s="295">
        <f t="shared" ref="BW531" si="2660">BV531+1</f>
        <v>2036</v>
      </c>
      <c r="BX531" s="295">
        <f t="shared" ref="BX531" si="2661">BW531+1</f>
        <v>2037</v>
      </c>
      <c r="BY531" s="295">
        <f t="shared" ref="BY531" si="2662">BX531+1</f>
        <v>2038</v>
      </c>
      <c r="BZ531" s="295">
        <f t="shared" ref="BZ531" si="2663">BY531+1</f>
        <v>2039</v>
      </c>
      <c r="CA531" s="295">
        <f t="shared" ref="CA531" si="2664">BZ531+1</f>
        <v>2040</v>
      </c>
      <c r="CB531" s="295">
        <f t="shared" ref="CB531" si="2665">CA531+1</f>
        <v>2041</v>
      </c>
      <c r="CC531" s="295">
        <f t="shared" ref="CC531" si="2666">CB531+1</f>
        <v>2042</v>
      </c>
      <c r="CD531" s="364"/>
    </row>
    <row r="532" spans="32:82">
      <c r="AF532" s="1"/>
      <c r="AG532" s="1"/>
      <c r="AK532" s="171"/>
      <c r="AL532" s="122"/>
      <c r="AM532" s="122"/>
      <c r="AN532" s="122" t="s">
        <v>721</v>
      </c>
      <c r="AO532" s="293" t="s">
        <v>721</v>
      </c>
      <c r="AP532" s="148" t="s">
        <v>721</v>
      </c>
      <c r="AQ532" s="148" t="s">
        <v>721</v>
      </c>
      <c r="AR532" s="148" t="s">
        <v>721</v>
      </c>
      <c r="AS532" s="3" t="s">
        <v>721</v>
      </c>
      <c r="AT532" s="3" t="s">
        <v>721</v>
      </c>
      <c r="AU532" s="3" t="s">
        <v>721</v>
      </c>
      <c r="AV532" s="3" t="s">
        <v>721</v>
      </c>
      <c r="AW532" s="3" t="s">
        <v>721</v>
      </c>
      <c r="AX532" s="3" t="s">
        <v>721</v>
      </c>
      <c r="AY532" s="3" t="s">
        <v>721</v>
      </c>
      <c r="AZ532" s="3" t="s">
        <v>721</v>
      </c>
      <c r="BA532" s="3" t="s">
        <v>721</v>
      </c>
      <c r="BB532" s="3" t="s">
        <v>721</v>
      </c>
      <c r="BC532" s="121" t="s">
        <v>721</v>
      </c>
      <c r="BD532" s="121" t="s">
        <v>721</v>
      </c>
      <c r="BE532" s="121" t="s">
        <v>721</v>
      </c>
      <c r="BF532" s="121" t="s">
        <v>721</v>
      </c>
      <c r="BG532" s="121" t="s">
        <v>721</v>
      </c>
      <c r="BH532" s="121" t="s">
        <v>721</v>
      </c>
      <c r="BI532" s="294" t="s">
        <v>721</v>
      </c>
      <c r="BJ532" s="121" t="s">
        <v>721</v>
      </c>
      <c r="BK532" s="121" t="s">
        <v>721</v>
      </c>
      <c r="BL532" s="121" t="s">
        <v>721</v>
      </c>
      <c r="BM532" s="295" t="s">
        <v>721</v>
      </c>
      <c r="BN532" s="295" t="s">
        <v>721</v>
      </c>
      <c r="BO532" s="295" t="s">
        <v>721</v>
      </c>
      <c r="BP532" s="295" t="s">
        <v>721</v>
      </c>
      <c r="BQ532" s="295" t="s">
        <v>721</v>
      </c>
      <c r="BR532" s="295" t="s">
        <v>721</v>
      </c>
      <c r="BS532" s="295" t="s">
        <v>721</v>
      </c>
      <c r="BT532" s="295" t="s">
        <v>721</v>
      </c>
      <c r="BU532" s="295" t="s">
        <v>721</v>
      </c>
      <c r="BV532" s="295" t="s">
        <v>721</v>
      </c>
      <c r="BW532" s="295" t="s">
        <v>721</v>
      </c>
      <c r="BX532" s="295" t="s">
        <v>721</v>
      </c>
      <c r="BY532" s="295" t="s">
        <v>721</v>
      </c>
      <c r="BZ532" s="295" t="s">
        <v>721</v>
      </c>
      <c r="CA532" s="295" t="s">
        <v>721</v>
      </c>
      <c r="CB532" s="295" t="s">
        <v>721</v>
      </c>
      <c r="CC532" s="295" t="s">
        <v>721</v>
      </c>
      <c r="CD532" s="364"/>
    </row>
    <row r="533" spans="32:82">
      <c r="AK533" s="171" t="s">
        <v>715</v>
      </c>
      <c r="AL533" s="122"/>
      <c r="AM533" s="122"/>
      <c r="AN533" s="299">
        <f t="shared" ref="AN533:CC533" si="2667">AN487</f>
        <v>2.6651231066002534E-2</v>
      </c>
      <c r="AO533" s="299">
        <f t="shared" si="2667"/>
        <v>3.7659730819599391E-2</v>
      </c>
      <c r="AP533" s="299">
        <f t="shared" si="2667"/>
        <v>4.1433788213758316E-2</v>
      </c>
      <c r="AQ533" s="299">
        <f t="shared" si="2667"/>
        <v>4.1022225148983571E-2</v>
      </c>
      <c r="AR533" s="299">
        <f t="shared" si="2667"/>
        <v>3.2974624821844323E-2</v>
      </c>
      <c r="AS533" s="300">
        <f t="shared" si="2667"/>
        <v>1.741105519772157E-2</v>
      </c>
      <c r="AT533" s="300">
        <f t="shared" si="2667"/>
        <v>1.0559160160651171E-2</v>
      </c>
      <c r="AU533" s="300">
        <f t="shared" si="2667"/>
        <v>1.0162187059377326E-2</v>
      </c>
      <c r="AV533" s="300">
        <f t="shared" si="2667"/>
        <v>1.7668932912550117E-2</v>
      </c>
      <c r="AW533" s="300">
        <f t="shared" si="2667"/>
        <v>2.5444356029305171E-2</v>
      </c>
      <c r="AX533" s="300">
        <f t="shared" si="2667"/>
        <v>2.4641313377188334E-2</v>
      </c>
      <c r="AY533" s="300">
        <f t="shared" si="2667"/>
        <v>2.1741447391596669E-2</v>
      </c>
      <c r="AZ533" s="300">
        <f t="shared" si="2667"/>
        <v>2.5437233887533495E-2</v>
      </c>
      <c r="BA533" s="300">
        <f t="shared" si="2667"/>
        <v>1.3861492515345297E-2</v>
      </c>
      <c r="BB533" s="300">
        <f t="shared" si="2667"/>
        <v>1.3694652802078267E-2</v>
      </c>
      <c r="BC533" s="301">
        <f t="shared" si="2667"/>
        <v>1.2383656557784395E-2</v>
      </c>
      <c r="BD533" s="301">
        <f t="shared" si="2667"/>
        <v>1.3646416148230811E-2</v>
      </c>
      <c r="BE533" s="301">
        <f t="shared" si="2667"/>
        <v>1.451037729467175E-2</v>
      </c>
      <c r="BF533" s="301">
        <f t="shared" si="2667"/>
        <v>1.6186984318659059E-2</v>
      </c>
      <c r="BG533" s="301">
        <f t="shared" si="2667"/>
        <v>2.056297127094453E-2</v>
      </c>
      <c r="BH533" s="301">
        <f t="shared" si="2667"/>
        <v>2.2436713595748392E-2</v>
      </c>
      <c r="BI533" s="302">
        <f t="shared" si="2667"/>
        <v>2.1004539684301715E-2</v>
      </c>
      <c r="BJ533" s="301">
        <f t="shared" si="2667"/>
        <v>2.4462787806639907E-2</v>
      </c>
      <c r="BK533" s="301">
        <f t="shared" si="2667"/>
        <v>5.0900385505608714E-2</v>
      </c>
      <c r="BL533" s="301">
        <f t="shared" si="2667"/>
        <v>6.2614622044458779E-2</v>
      </c>
      <c r="BM533" s="303">
        <f t="shared" si="2667"/>
        <v>6.2614622044458779E-2</v>
      </c>
      <c r="BN533" s="303">
        <f t="shared" si="2667"/>
        <v>6.2614622044458779E-2</v>
      </c>
      <c r="BO533" s="303">
        <f t="shared" si="2667"/>
        <v>6.2614622044458779E-2</v>
      </c>
      <c r="BP533" s="303">
        <f t="shared" si="2667"/>
        <v>6.2614622044458779E-2</v>
      </c>
      <c r="BQ533" s="303">
        <f t="shared" si="2667"/>
        <v>6.2614622044458779E-2</v>
      </c>
      <c r="BR533" s="303">
        <f t="shared" si="2667"/>
        <v>6.2614622044458779E-2</v>
      </c>
      <c r="BS533" s="303">
        <f t="shared" si="2667"/>
        <v>6.2614622044458779E-2</v>
      </c>
      <c r="BT533" s="303">
        <f t="shared" si="2667"/>
        <v>6.2614622044458779E-2</v>
      </c>
      <c r="BU533" s="303">
        <f t="shared" si="2667"/>
        <v>6.2614622044458779E-2</v>
      </c>
      <c r="BV533" s="303">
        <f t="shared" si="2667"/>
        <v>6.2614622044458779E-2</v>
      </c>
      <c r="BW533" s="303">
        <f t="shared" si="2667"/>
        <v>6.2614622044458779E-2</v>
      </c>
      <c r="BX533" s="303">
        <f t="shared" si="2667"/>
        <v>6.2614622044458779E-2</v>
      </c>
      <c r="BY533" s="303">
        <f t="shared" si="2667"/>
        <v>6.2614622044458779E-2</v>
      </c>
      <c r="BZ533" s="303">
        <f t="shared" si="2667"/>
        <v>6.2614622044458779E-2</v>
      </c>
      <c r="CA533" s="303">
        <f t="shared" si="2667"/>
        <v>6.2614622044458779E-2</v>
      </c>
      <c r="CB533" s="303">
        <f t="shared" si="2667"/>
        <v>6.2614622044458779E-2</v>
      </c>
      <c r="CC533" s="303">
        <f t="shared" si="2667"/>
        <v>6.2614622044458779E-2</v>
      </c>
      <c r="CD533" s="364"/>
    </row>
    <row r="534" spans="32:82">
      <c r="AK534" s="171" t="s">
        <v>716</v>
      </c>
      <c r="AL534" s="122"/>
      <c r="AM534" s="122"/>
      <c r="AN534" s="308">
        <f t="shared" ref="AN534:CC534" si="2668">AN488</f>
        <v>5.4500009839908214E-2</v>
      </c>
      <c r="AO534" s="308">
        <f t="shared" si="2668"/>
        <v>4.7799991598603153E-2</v>
      </c>
      <c r="AP534" s="308">
        <f t="shared" si="2668"/>
        <v>4.6599997461220122E-2</v>
      </c>
      <c r="AQ534" s="308">
        <f t="shared" si="2668"/>
        <v>4.5000007490993976E-2</v>
      </c>
      <c r="AR534" s="308">
        <f t="shared" si="2668"/>
        <v>3.9300011835601056E-2</v>
      </c>
      <c r="AS534" s="309">
        <f t="shared" si="2668"/>
        <v>3.6156695917221038E-2</v>
      </c>
      <c r="AT534" s="309">
        <f t="shared" si="2668"/>
        <v>3.8235620751875921E-2</v>
      </c>
      <c r="AU534" s="309">
        <f t="shared" si="2668"/>
        <v>4.410003903757409E-2</v>
      </c>
      <c r="AV534" s="309">
        <f t="shared" si="2668"/>
        <v>4.2200028760331243E-2</v>
      </c>
      <c r="AW534" s="309">
        <f t="shared" si="2668"/>
        <v>3.8900033450578686E-2</v>
      </c>
      <c r="AX534" s="309">
        <f t="shared" si="2668"/>
        <v>3.1000007537453245E-2</v>
      </c>
      <c r="AY534" s="309">
        <f t="shared" si="2668"/>
        <v>2.7100009653499013E-2</v>
      </c>
      <c r="AZ534" s="309">
        <f t="shared" si="2668"/>
        <v>2.2300050192195053E-2</v>
      </c>
      <c r="BA534" s="309">
        <f t="shared" si="2668"/>
        <v>2.5299957325744638E-2</v>
      </c>
      <c r="BB534" s="309">
        <f t="shared" si="2668"/>
        <v>1.5399960174683036E-2</v>
      </c>
      <c r="BC534" s="310">
        <f t="shared" si="2668"/>
        <v>1.1100034333807018E-2</v>
      </c>
      <c r="BD534" s="310">
        <f t="shared" si="2668"/>
        <v>7.1000003200292205E-3</v>
      </c>
      <c r="BE534" s="310">
        <f t="shared" si="2668"/>
        <v>9.1000155016305317E-3</v>
      </c>
      <c r="BF534" s="310">
        <f t="shared" si="2668"/>
        <v>8.6000335029261521E-3</v>
      </c>
      <c r="BG534" s="310">
        <f t="shared" si="2668"/>
        <v>1.0400554570129117E-3</v>
      </c>
      <c r="BH534" s="310">
        <f t="shared" si="2668"/>
        <v>-2.1600186074329786E-3</v>
      </c>
      <c r="BI534" s="311">
        <f t="shared" si="2668"/>
        <v>8.7995469739587939E-4</v>
      </c>
      <c r="BJ534" s="310">
        <f t="shared" si="2668"/>
        <v>2.3329968858514682E-2</v>
      </c>
      <c r="BK534" s="310">
        <f t="shared" si="2668"/>
        <v>3.0590005328907655E-2</v>
      </c>
      <c r="BL534" s="310">
        <f t="shared" si="2668"/>
        <v>2.6869942060977925E-2</v>
      </c>
      <c r="BM534" s="312">
        <f t="shared" si="2668"/>
        <v>2.6869942060977925E-2</v>
      </c>
      <c r="BN534" s="312">
        <f t="shared" si="2668"/>
        <v>2.6869942060977925E-2</v>
      </c>
      <c r="BO534" s="312">
        <f t="shared" si="2668"/>
        <v>2.6869942060977925E-2</v>
      </c>
      <c r="BP534" s="312">
        <f t="shared" si="2668"/>
        <v>2.6869942060977925E-2</v>
      </c>
      <c r="BQ534" s="312">
        <f t="shared" si="2668"/>
        <v>2.6869942060977925E-2</v>
      </c>
      <c r="BR534" s="312">
        <f t="shared" si="2668"/>
        <v>2.6869942060977925E-2</v>
      </c>
      <c r="BS534" s="312">
        <f t="shared" si="2668"/>
        <v>2.6869942060977925E-2</v>
      </c>
      <c r="BT534" s="312">
        <f t="shared" si="2668"/>
        <v>2.6869942060977925E-2</v>
      </c>
      <c r="BU534" s="312">
        <f t="shared" si="2668"/>
        <v>2.6869942060977925E-2</v>
      </c>
      <c r="BV534" s="312">
        <f t="shared" si="2668"/>
        <v>2.6869942060977925E-2</v>
      </c>
      <c r="BW534" s="312">
        <f t="shared" si="2668"/>
        <v>2.6869942060977925E-2</v>
      </c>
      <c r="BX534" s="312">
        <f t="shared" si="2668"/>
        <v>2.6869942060977925E-2</v>
      </c>
      <c r="BY534" s="312">
        <f t="shared" si="2668"/>
        <v>2.6869942060977925E-2</v>
      </c>
      <c r="BZ534" s="312">
        <f t="shared" si="2668"/>
        <v>2.6869942060977925E-2</v>
      </c>
      <c r="CA534" s="312">
        <f t="shared" si="2668"/>
        <v>2.6869942060977925E-2</v>
      </c>
      <c r="CB534" s="312">
        <f t="shared" si="2668"/>
        <v>2.6869942060977925E-2</v>
      </c>
      <c r="CC534" s="312">
        <f t="shared" si="2668"/>
        <v>2.6869942060977925E-2</v>
      </c>
      <c r="CD534" s="364"/>
    </row>
    <row r="535" spans="32:82">
      <c r="AK535" s="171" t="s">
        <v>717</v>
      </c>
      <c r="AL535" s="122"/>
      <c r="AM535" s="122"/>
      <c r="AN535" s="308">
        <f t="shared" ref="AN535:CC535" si="2669">AN489</f>
        <v>0.214</v>
      </c>
      <c r="AO535" s="308">
        <f t="shared" si="2669"/>
        <v>0.214</v>
      </c>
      <c r="AP535" s="308">
        <f t="shared" si="2669"/>
        <v>0.214</v>
      </c>
      <c r="AQ535" s="308">
        <f t="shared" si="2669"/>
        <v>0.214</v>
      </c>
      <c r="AR535" s="308">
        <f t="shared" si="2669"/>
        <v>0.214</v>
      </c>
      <c r="AS535" s="309">
        <f t="shared" si="2669"/>
        <v>0.214</v>
      </c>
      <c r="AT535" s="309">
        <f t="shared" si="2669"/>
        <v>0.20100000000000001</v>
      </c>
      <c r="AU535" s="309">
        <f t="shared" si="2669"/>
        <v>0.20100000000000001</v>
      </c>
      <c r="AV535" s="309">
        <f t="shared" si="2669"/>
        <v>0.20100000000000001</v>
      </c>
      <c r="AW535" s="309">
        <f t="shared" si="2669"/>
        <v>0.20100000000000001</v>
      </c>
      <c r="AX535" s="309">
        <f t="shared" si="2669"/>
        <v>0.20100000000000001</v>
      </c>
      <c r="AY535" s="309">
        <f t="shared" si="2669"/>
        <v>0.20100000000000001</v>
      </c>
      <c r="AZ535" s="309">
        <f t="shared" si="2669"/>
        <v>0.20100000000000001</v>
      </c>
      <c r="BA535" s="309">
        <f t="shared" si="2669"/>
        <v>0.20100000000000001</v>
      </c>
      <c r="BB535" s="309">
        <f t="shared" si="2669"/>
        <v>0.20100000000000001</v>
      </c>
      <c r="BC535" s="310">
        <f t="shared" si="2669"/>
        <v>0.20100000000000001</v>
      </c>
      <c r="BD535" s="310">
        <f t="shared" si="2669"/>
        <v>0.20100000000000001</v>
      </c>
      <c r="BE535" s="310">
        <f t="shared" si="2669"/>
        <v>0.20100000000000001</v>
      </c>
      <c r="BF535" s="310">
        <f t="shared" si="2669"/>
        <v>0.20100000000000001</v>
      </c>
      <c r="BG535" s="310">
        <f t="shared" si="2669"/>
        <v>0.20100000000000001</v>
      </c>
      <c r="BH535" s="310">
        <f t="shared" si="2669"/>
        <v>0.20100000000000001</v>
      </c>
      <c r="BI535" s="311">
        <f t="shared" si="2669"/>
        <v>0.20100000000000001</v>
      </c>
      <c r="BJ535" s="310">
        <f t="shared" si="2669"/>
        <v>0.20100000000000001</v>
      </c>
      <c r="BK535" s="310">
        <f t="shared" si="2669"/>
        <v>0.20100000000000001</v>
      </c>
      <c r="BL535" s="310">
        <f t="shared" si="2669"/>
        <v>0.20100000000000001</v>
      </c>
      <c r="BM535" s="312">
        <f t="shared" si="2669"/>
        <v>0.20100000000000001</v>
      </c>
      <c r="BN535" s="312">
        <f t="shared" si="2669"/>
        <v>0.20100000000000001</v>
      </c>
      <c r="BO535" s="312">
        <f t="shared" si="2669"/>
        <v>0.20100000000000001</v>
      </c>
      <c r="BP535" s="312">
        <f t="shared" si="2669"/>
        <v>0.20100000000000001</v>
      </c>
      <c r="BQ535" s="312">
        <f t="shared" si="2669"/>
        <v>0.20100000000000001</v>
      </c>
      <c r="BR535" s="312">
        <f t="shared" si="2669"/>
        <v>0.20100000000000001</v>
      </c>
      <c r="BS535" s="312">
        <f t="shared" si="2669"/>
        <v>0.20100000000000001</v>
      </c>
      <c r="BT535" s="312">
        <f t="shared" si="2669"/>
        <v>0.20100000000000001</v>
      </c>
      <c r="BU535" s="312">
        <f t="shared" si="2669"/>
        <v>0.20100000000000001</v>
      </c>
      <c r="BV535" s="312">
        <f t="shared" si="2669"/>
        <v>0.20100000000000001</v>
      </c>
      <c r="BW535" s="312">
        <f t="shared" si="2669"/>
        <v>0.20100000000000001</v>
      </c>
      <c r="BX535" s="312">
        <f t="shared" si="2669"/>
        <v>0.20100000000000001</v>
      </c>
      <c r="BY535" s="312">
        <f t="shared" si="2669"/>
        <v>0.20100000000000001</v>
      </c>
      <c r="BZ535" s="312">
        <f t="shared" si="2669"/>
        <v>0.20100000000000001</v>
      </c>
      <c r="CA535" s="312">
        <f t="shared" si="2669"/>
        <v>0.20100000000000001</v>
      </c>
      <c r="CB535" s="312">
        <f t="shared" si="2669"/>
        <v>0.20100000000000001</v>
      </c>
      <c r="CC535" s="312">
        <f t="shared" si="2669"/>
        <v>0.20100000000000001</v>
      </c>
      <c r="CD535" s="364"/>
    </row>
    <row r="536" spans="32:82" ht="15.6">
      <c r="AK536" s="171" t="s">
        <v>718</v>
      </c>
      <c r="AL536" s="122"/>
      <c r="AM536" s="122"/>
      <c r="AN536" s="308">
        <f t="shared" ref="AN536:CC536" si="2670">AN490</f>
        <v>0</v>
      </c>
      <c r="AO536" s="308">
        <f t="shared" si="2670"/>
        <v>0</v>
      </c>
      <c r="AP536" s="308">
        <f t="shared" si="2670"/>
        <v>0</v>
      </c>
      <c r="AQ536" s="308">
        <f t="shared" si="2670"/>
        <v>0</v>
      </c>
      <c r="AR536" s="308">
        <f t="shared" si="2670"/>
        <v>0</v>
      </c>
      <c r="AS536" s="309">
        <f t="shared" si="2670"/>
        <v>0</v>
      </c>
      <c r="AT536" s="309">
        <f t="shared" si="2670"/>
        <v>0</v>
      </c>
      <c r="AU536" s="309">
        <f t="shared" si="2670"/>
        <v>0</v>
      </c>
      <c r="AV536" s="309">
        <f t="shared" si="2670"/>
        <v>0</v>
      </c>
      <c r="AW536" s="309">
        <f t="shared" si="2670"/>
        <v>0</v>
      </c>
      <c r="AX536" s="309">
        <f t="shared" si="2670"/>
        <v>0</v>
      </c>
      <c r="AY536" s="309">
        <f t="shared" si="2670"/>
        <v>0</v>
      </c>
      <c r="AZ536" s="309">
        <f t="shared" si="2670"/>
        <v>0</v>
      </c>
      <c r="BA536" s="309">
        <f t="shared" si="2670"/>
        <v>0</v>
      </c>
      <c r="BB536" s="309">
        <f t="shared" si="2670"/>
        <v>0</v>
      </c>
      <c r="BC536" s="310">
        <f t="shared" si="2670"/>
        <v>0</v>
      </c>
      <c r="BD536" s="310">
        <f t="shared" si="2670"/>
        <v>0</v>
      </c>
      <c r="BE536" s="310">
        <f t="shared" si="2670"/>
        <v>0</v>
      </c>
      <c r="BF536" s="310">
        <f t="shared" si="2670"/>
        <v>0</v>
      </c>
      <c r="BG536" s="310">
        <f t="shared" si="2670"/>
        <v>0</v>
      </c>
      <c r="BH536" s="310">
        <f t="shared" si="2670"/>
        <v>0</v>
      </c>
      <c r="BI536" s="311">
        <f t="shared" si="2670"/>
        <v>0</v>
      </c>
      <c r="BJ536" s="310">
        <f t="shared" si="2670"/>
        <v>0</v>
      </c>
      <c r="BK536" s="310">
        <f t="shared" si="2670"/>
        <v>0</v>
      </c>
      <c r="BL536" s="310">
        <f t="shared" si="2670"/>
        <v>0</v>
      </c>
      <c r="BM536" s="312">
        <f t="shared" si="2670"/>
        <v>0</v>
      </c>
      <c r="BN536" s="312">
        <f t="shared" si="2670"/>
        <v>0</v>
      </c>
      <c r="BO536" s="312">
        <f t="shared" si="2670"/>
        <v>0</v>
      </c>
      <c r="BP536" s="312">
        <f t="shared" si="2670"/>
        <v>0</v>
      </c>
      <c r="BQ536" s="312">
        <f t="shared" si="2670"/>
        <v>0</v>
      </c>
      <c r="BR536" s="312">
        <f t="shared" si="2670"/>
        <v>0</v>
      </c>
      <c r="BS536" s="312">
        <f t="shared" si="2670"/>
        <v>0</v>
      </c>
      <c r="BT536" s="312">
        <f t="shared" si="2670"/>
        <v>0</v>
      </c>
      <c r="BU536" s="312">
        <f t="shared" si="2670"/>
        <v>0</v>
      </c>
      <c r="BV536" s="312">
        <f t="shared" si="2670"/>
        <v>0</v>
      </c>
      <c r="BW536" s="312">
        <f t="shared" si="2670"/>
        <v>0</v>
      </c>
      <c r="BX536" s="312">
        <f t="shared" si="2670"/>
        <v>0</v>
      </c>
      <c r="BY536" s="312">
        <f t="shared" si="2670"/>
        <v>0</v>
      </c>
      <c r="BZ536" s="312">
        <f t="shared" si="2670"/>
        <v>0</v>
      </c>
      <c r="CA536" s="312">
        <f t="shared" si="2670"/>
        <v>0</v>
      </c>
      <c r="CB536" s="312">
        <f t="shared" si="2670"/>
        <v>0</v>
      </c>
      <c r="CC536" s="312">
        <f t="shared" si="2670"/>
        <v>0</v>
      </c>
      <c r="CD536" s="364"/>
    </row>
    <row r="537" spans="32:82">
      <c r="AK537" s="171" t="s">
        <v>719</v>
      </c>
      <c r="AL537" s="122"/>
      <c r="AM537" s="122"/>
      <c r="AN537" s="308">
        <f t="shared" ref="AN537:CC537" si="2671">AN491</f>
        <v>0.21</v>
      </c>
      <c r="AO537" s="308">
        <f t="shared" si="2671"/>
        <v>0.21</v>
      </c>
      <c r="AP537" s="308">
        <f t="shared" si="2671"/>
        <v>0.21</v>
      </c>
      <c r="AQ537" s="308">
        <f t="shared" si="2671"/>
        <v>0.21</v>
      </c>
      <c r="AR537" s="308">
        <f t="shared" si="2671"/>
        <v>0.21</v>
      </c>
      <c r="AS537" s="309">
        <f t="shared" si="2671"/>
        <v>0.21</v>
      </c>
      <c r="AT537" s="309">
        <f t="shared" si="2671"/>
        <v>0.17</v>
      </c>
      <c r="AU537" s="309">
        <f t="shared" si="2671"/>
        <v>0.22</v>
      </c>
      <c r="AV537" s="309">
        <f t="shared" si="2671"/>
        <v>0.22</v>
      </c>
      <c r="AW537" s="309">
        <f t="shared" si="2671"/>
        <v>0.22</v>
      </c>
      <c r="AX537" s="309">
        <f t="shared" si="2671"/>
        <v>0.22</v>
      </c>
      <c r="AY537" s="309">
        <f t="shared" si="2671"/>
        <v>0.22</v>
      </c>
      <c r="AZ537" s="309">
        <f t="shared" si="2671"/>
        <v>0.22</v>
      </c>
      <c r="BA537" s="309">
        <f t="shared" si="2671"/>
        <v>0.22</v>
      </c>
      <c r="BB537" s="309">
        <f t="shared" si="2671"/>
        <v>0.23</v>
      </c>
      <c r="BC537" s="310">
        <f t="shared" si="2671"/>
        <v>0.23</v>
      </c>
      <c r="BD537" s="310">
        <f t="shared" si="2671"/>
        <v>0.23</v>
      </c>
      <c r="BE537" s="310">
        <f t="shared" si="2671"/>
        <v>0.23</v>
      </c>
      <c r="BF537" s="310">
        <f t="shared" si="2671"/>
        <v>0.22800000000000001</v>
      </c>
      <c r="BG537" s="310">
        <f t="shared" si="2671"/>
        <v>0.22800000000000001</v>
      </c>
      <c r="BH537" s="310">
        <f t="shared" si="2671"/>
        <v>0.22800000000000001</v>
      </c>
      <c r="BI537" s="311">
        <f t="shared" si="2671"/>
        <v>0.22800000000000001</v>
      </c>
      <c r="BJ537" s="310">
        <f t="shared" si="2671"/>
        <v>0.22800000000000001</v>
      </c>
      <c r="BK537" s="310">
        <f t="shared" si="2671"/>
        <v>0.22800000000000001</v>
      </c>
      <c r="BL537" s="310">
        <f t="shared" si="2671"/>
        <v>0.22800000000000001</v>
      </c>
      <c r="BM537" s="312">
        <f t="shared" si="2671"/>
        <v>0.22800000000000001</v>
      </c>
      <c r="BN537" s="312">
        <f t="shared" si="2671"/>
        <v>0.22800000000000001</v>
      </c>
      <c r="BO537" s="312">
        <f t="shared" si="2671"/>
        <v>0.22800000000000001</v>
      </c>
      <c r="BP537" s="312">
        <f t="shared" si="2671"/>
        <v>0.22800000000000001</v>
      </c>
      <c r="BQ537" s="312">
        <f t="shared" si="2671"/>
        <v>0.22800000000000001</v>
      </c>
      <c r="BR537" s="312">
        <f t="shared" si="2671"/>
        <v>0.22800000000000001</v>
      </c>
      <c r="BS537" s="312">
        <f t="shared" si="2671"/>
        <v>0.22800000000000001</v>
      </c>
      <c r="BT537" s="312">
        <f t="shared" si="2671"/>
        <v>0.22800000000000001</v>
      </c>
      <c r="BU537" s="312">
        <f t="shared" si="2671"/>
        <v>0.22800000000000001</v>
      </c>
      <c r="BV537" s="312">
        <f t="shared" si="2671"/>
        <v>0.22800000000000001</v>
      </c>
      <c r="BW537" s="312">
        <f t="shared" si="2671"/>
        <v>0.22800000000000001</v>
      </c>
      <c r="BX537" s="312">
        <f t="shared" si="2671"/>
        <v>0.22800000000000001</v>
      </c>
      <c r="BY537" s="312">
        <f t="shared" si="2671"/>
        <v>0.22800000000000001</v>
      </c>
      <c r="BZ537" s="312">
        <f t="shared" si="2671"/>
        <v>0.22800000000000001</v>
      </c>
      <c r="CA537" s="312">
        <f t="shared" si="2671"/>
        <v>0.22800000000000001</v>
      </c>
      <c r="CB537" s="312">
        <f t="shared" si="2671"/>
        <v>0.22800000000000001</v>
      </c>
      <c r="CC537" s="312">
        <f t="shared" si="2671"/>
        <v>0.22800000000000001</v>
      </c>
      <c r="CD537" s="364"/>
    </row>
    <row r="538" spans="32:82">
      <c r="AK538" s="171" t="s">
        <v>720</v>
      </c>
      <c r="AL538" s="122"/>
      <c r="AM538" s="122"/>
      <c r="AN538" s="318">
        <f t="shared" ref="AN538:CC538" si="2672">AN492</f>
        <v>0.02</v>
      </c>
      <c r="AO538" s="318">
        <f t="shared" si="2672"/>
        <v>0.02</v>
      </c>
      <c r="AP538" s="318">
        <f t="shared" si="2672"/>
        <v>0.02</v>
      </c>
      <c r="AQ538" s="318">
        <f t="shared" si="2672"/>
        <v>0.02</v>
      </c>
      <c r="AR538" s="318">
        <f t="shared" si="2672"/>
        <v>0.02</v>
      </c>
      <c r="AS538" s="319">
        <f t="shared" si="2672"/>
        <v>0.02</v>
      </c>
      <c r="AT538" s="319">
        <f t="shared" si="2672"/>
        <v>0.02</v>
      </c>
      <c r="AU538" s="319">
        <f t="shared" si="2672"/>
        <v>0.02</v>
      </c>
      <c r="AV538" s="319">
        <f t="shared" si="2672"/>
        <v>0.02</v>
      </c>
      <c r="AW538" s="319">
        <f t="shared" si="2672"/>
        <v>0.02</v>
      </c>
      <c r="AX538" s="319">
        <f t="shared" si="2672"/>
        <v>0.02</v>
      </c>
      <c r="AY538" s="319">
        <f t="shared" si="2672"/>
        <v>0.02</v>
      </c>
      <c r="AZ538" s="319">
        <f t="shared" si="2672"/>
        <v>0.02</v>
      </c>
      <c r="BA538" s="319">
        <f t="shared" si="2672"/>
        <v>0.02</v>
      </c>
      <c r="BB538" s="319">
        <f t="shared" si="2672"/>
        <v>0.02</v>
      </c>
      <c r="BC538" s="320">
        <f t="shared" si="2672"/>
        <v>0.02</v>
      </c>
      <c r="BD538" s="320">
        <f t="shared" si="2672"/>
        <v>0.02</v>
      </c>
      <c r="BE538" s="320">
        <f t="shared" si="2672"/>
        <v>0.02</v>
      </c>
      <c r="BF538" s="320">
        <f t="shared" si="2672"/>
        <v>0.02</v>
      </c>
      <c r="BG538" s="320">
        <f t="shared" si="2672"/>
        <v>0.02</v>
      </c>
      <c r="BH538" s="320">
        <f t="shared" si="2672"/>
        <v>0.02</v>
      </c>
      <c r="BI538" s="321">
        <f t="shared" si="2672"/>
        <v>0.02</v>
      </c>
      <c r="BJ538" s="320">
        <f t="shared" si="2672"/>
        <v>0.02</v>
      </c>
      <c r="BK538" s="320">
        <f t="shared" si="2672"/>
        <v>0.02</v>
      </c>
      <c r="BL538" s="320">
        <f t="shared" si="2672"/>
        <v>0.02</v>
      </c>
      <c r="BM538" s="322">
        <f t="shared" si="2672"/>
        <v>0.02</v>
      </c>
      <c r="BN538" s="322">
        <f t="shared" si="2672"/>
        <v>0.02</v>
      </c>
      <c r="BO538" s="322">
        <f t="shared" si="2672"/>
        <v>0.02</v>
      </c>
      <c r="BP538" s="322">
        <f t="shared" si="2672"/>
        <v>0.02</v>
      </c>
      <c r="BQ538" s="322">
        <f t="shared" si="2672"/>
        <v>0.02</v>
      </c>
      <c r="BR538" s="322">
        <f t="shared" si="2672"/>
        <v>0.02</v>
      </c>
      <c r="BS538" s="322">
        <f t="shared" si="2672"/>
        <v>0.02</v>
      </c>
      <c r="BT538" s="322">
        <f t="shared" si="2672"/>
        <v>0.02</v>
      </c>
      <c r="BU538" s="322">
        <f t="shared" si="2672"/>
        <v>0.02</v>
      </c>
      <c r="BV538" s="322">
        <f t="shared" si="2672"/>
        <v>0.02</v>
      </c>
      <c r="BW538" s="322">
        <f t="shared" si="2672"/>
        <v>0.02</v>
      </c>
      <c r="BX538" s="322">
        <f t="shared" si="2672"/>
        <v>0.02</v>
      </c>
      <c r="BY538" s="322">
        <f t="shared" si="2672"/>
        <v>0.02</v>
      </c>
      <c r="BZ538" s="322">
        <f t="shared" si="2672"/>
        <v>0.02</v>
      </c>
      <c r="CA538" s="322">
        <f t="shared" si="2672"/>
        <v>0.02</v>
      </c>
      <c r="CB538" s="322">
        <f t="shared" si="2672"/>
        <v>0.02</v>
      </c>
      <c r="CC538" s="322">
        <f t="shared" si="2672"/>
        <v>0.02</v>
      </c>
      <c r="CD538" s="364"/>
    </row>
    <row r="539" spans="32:82">
      <c r="AK539" s="171"/>
      <c r="AL539" s="122"/>
      <c r="AM539" s="122"/>
      <c r="AN539" s="122"/>
      <c r="AO539" s="293"/>
      <c r="AP539" s="148"/>
      <c r="AQ539" s="148"/>
      <c r="AR539" s="148"/>
      <c r="BC539" s="121"/>
      <c r="BD539" s="121"/>
      <c r="BG539" s="121"/>
      <c r="BH539" s="121"/>
      <c r="BI539" s="294"/>
      <c r="BJ539" s="121"/>
      <c r="BK539" s="121"/>
      <c r="BL539" s="121"/>
      <c r="BM539" s="295"/>
      <c r="BN539" s="295"/>
      <c r="BO539" s="295"/>
      <c r="BP539" s="295"/>
      <c r="BQ539" s="295"/>
      <c r="BR539" s="295"/>
      <c r="BS539" s="295"/>
      <c r="BT539" s="295"/>
      <c r="BU539" s="295"/>
      <c r="BV539" s="295"/>
      <c r="BW539" s="295"/>
      <c r="BX539" s="295"/>
      <c r="BY539" s="295"/>
      <c r="BZ539" s="295"/>
      <c r="CA539" s="295"/>
      <c r="CB539" s="295"/>
      <c r="CC539" s="295"/>
      <c r="CD539" s="364"/>
    </row>
    <row r="540" spans="32:82">
      <c r="AK540" s="171"/>
      <c r="AL540" s="122"/>
      <c r="AM540" s="122"/>
      <c r="AN540" s="122">
        <v>2001</v>
      </c>
      <c r="AO540" s="329">
        <f t="shared" ref="AO540:BL540" si="2673">AN540+1</f>
        <v>2002</v>
      </c>
      <c r="AP540" s="148">
        <f t="shared" si="2673"/>
        <v>2003</v>
      </c>
      <c r="AQ540" s="148">
        <f t="shared" si="2673"/>
        <v>2004</v>
      </c>
      <c r="AR540" s="148">
        <f t="shared" si="2673"/>
        <v>2005</v>
      </c>
      <c r="AS540" s="3">
        <f t="shared" si="2673"/>
        <v>2006</v>
      </c>
      <c r="AT540" s="3">
        <f t="shared" si="2673"/>
        <v>2007</v>
      </c>
      <c r="AU540" s="3">
        <f t="shared" si="2673"/>
        <v>2008</v>
      </c>
      <c r="AV540" s="3">
        <f t="shared" si="2673"/>
        <v>2009</v>
      </c>
      <c r="AW540" s="3">
        <f t="shared" si="2673"/>
        <v>2010</v>
      </c>
      <c r="AX540" s="3">
        <f t="shared" si="2673"/>
        <v>2011</v>
      </c>
      <c r="AY540" s="3">
        <f t="shared" si="2673"/>
        <v>2012</v>
      </c>
      <c r="AZ540" s="3">
        <f t="shared" si="2673"/>
        <v>2013</v>
      </c>
      <c r="BA540" s="3">
        <f t="shared" si="2673"/>
        <v>2014</v>
      </c>
      <c r="BB540" s="3">
        <f t="shared" si="2673"/>
        <v>2015</v>
      </c>
      <c r="BC540" s="121">
        <f t="shared" si="2673"/>
        <v>2016</v>
      </c>
      <c r="BD540" s="121">
        <f t="shared" si="2673"/>
        <v>2017</v>
      </c>
      <c r="BE540" s="121">
        <f t="shared" si="2673"/>
        <v>2018</v>
      </c>
      <c r="BF540" s="121">
        <f t="shared" si="2673"/>
        <v>2019</v>
      </c>
      <c r="BG540" s="121">
        <f t="shared" si="2673"/>
        <v>2020</v>
      </c>
      <c r="BH540" s="121">
        <f t="shared" si="2673"/>
        <v>2021</v>
      </c>
      <c r="BI540" s="294">
        <f t="shared" si="2673"/>
        <v>2022</v>
      </c>
      <c r="BJ540" s="121">
        <f t="shared" si="2673"/>
        <v>2023</v>
      </c>
      <c r="BK540" s="121">
        <f t="shared" si="2673"/>
        <v>2024</v>
      </c>
      <c r="BL540" s="121">
        <f t="shared" si="2673"/>
        <v>2025</v>
      </c>
      <c r="BM540" s="295">
        <f t="shared" ref="BM540" si="2674">BL540+1</f>
        <v>2026</v>
      </c>
      <c r="BN540" s="295">
        <f t="shared" ref="BN540" si="2675">BM540+1</f>
        <v>2027</v>
      </c>
      <c r="BO540" s="295">
        <f t="shared" ref="BO540" si="2676">BN540+1</f>
        <v>2028</v>
      </c>
      <c r="BP540" s="295">
        <f t="shared" ref="BP540" si="2677">BO540+1</f>
        <v>2029</v>
      </c>
      <c r="BQ540" s="295">
        <f t="shared" ref="BQ540" si="2678">BP540+1</f>
        <v>2030</v>
      </c>
      <c r="BR540" s="295">
        <f t="shared" ref="BR540" si="2679">BQ540+1</f>
        <v>2031</v>
      </c>
      <c r="BS540" s="295">
        <f t="shared" ref="BS540" si="2680">BR540+1</f>
        <v>2032</v>
      </c>
      <c r="BT540" s="295">
        <f t="shared" ref="BT540" si="2681">BS540+1</f>
        <v>2033</v>
      </c>
      <c r="BU540" s="295">
        <f t="shared" ref="BU540" si="2682">BT540+1</f>
        <v>2034</v>
      </c>
      <c r="BV540" s="295">
        <f t="shared" ref="BV540" si="2683">BU540+1</f>
        <v>2035</v>
      </c>
      <c r="BW540" s="295">
        <f t="shared" ref="BW540" si="2684">BV540+1</f>
        <v>2036</v>
      </c>
      <c r="BX540" s="295">
        <f t="shared" ref="BX540" si="2685">BW540+1</f>
        <v>2037</v>
      </c>
      <c r="BY540" s="295">
        <f t="shared" ref="BY540" si="2686">BX540+1</f>
        <v>2038</v>
      </c>
      <c r="BZ540" s="295">
        <f t="shared" ref="BZ540" si="2687">BY540+1</f>
        <v>2039</v>
      </c>
      <c r="CA540" s="295">
        <f t="shared" ref="CA540" si="2688">BZ540+1</f>
        <v>2040</v>
      </c>
      <c r="CB540" s="295">
        <f t="shared" ref="CB540" si="2689">CA540+1</f>
        <v>2041</v>
      </c>
      <c r="CC540" s="295">
        <f t="shared" ref="CC540" si="2690">CB540+1</f>
        <v>2042</v>
      </c>
      <c r="CD540" s="364"/>
    </row>
    <row r="541" spans="32:82">
      <c r="AK541" s="171"/>
      <c r="AL541" s="122"/>
      <c r="AM541" s="122"/>
      <c r="AN541" s="122" t="s">
        <v>722</v>
      </c>
      <c r="AO541" s="293" t="s">
        <v>722</v>
      </c>
      <c r="AP541" s="148" t="s">
        <v>722</v>
      </c>
      <c r="AQ541" s="148" t="s">
        <v>722</v>
      </c>
      <c r="AR541" s="148" t="s">
        <v>722</v>
      </c>
      <c r="AS541" s="3" t="s">
        <v>722</v>
      </c>
      <c r="AT541" s="3" t="s">
        <v>722</v>
      </c>
      <c r="AU541" s="3" t="s">
        <v>722</v>
      </c>
      <c r="AV541" s="3" t="s">
        <v>722</v>
      </c>
      <c r="AW541" s="3" t="s">
        <v>722</v>
      </c>
      <c r="AX541" s="3" t="s">
        <v>722</v>
      </c>
      <c r="AY541" s="3" t="s">
        <v>722</v>
      </c>
      <c r="AZ541" s="3" t="s">
        <v>722</v>
      </c>
      <c r="BA541" s="3" t="s">
        <v>722</v>
      </c>
      <c r="BB541" s="3" t="s">
        <v>722</v>
      </c>
      <c r="BC541" s="121" t="s">
        <v>722</v>
      </c>
      <c r="BD541" s="121" t="s">
        <v>722</v>
      </c>
      <c r="BE541" s="121" t="s">
        <v>722</v>
      </c>
      <c r="BF541" s="121" t="s">
        <v>722</v>
      </c>
      <c r="BG541" s="121" t="s">
        <v>722</v>
      </c>
      <c r="BH541" s="121" t="s">
        <v>722</v>
      </c>
      <c r="BI541" s="294" t="s">
        <v>722</v>
      </c>
      <c r="BJ541" s="121" t="s">
        <v>722</v>
      </c>
      <c r="BK541" s="121" t="s">
        <v>722</v>
      </c>
      <c r="BL541" s="121" t="s">
        <v>722</v>
      </c>
      <c r="BM541" s="295" t="s">
        <v>722</v>
      </c>
      <c r="BN541" s="295" t="s">
        <v>722</v>
      </c>
      <c r="BO541" s="295" t="s">
        <v>722</v>
      </c>
      <c r="BP541" s="295" t="s">
        <v>722</v>
      </c>
      <c r="BQ541" s="295" t="s">
        <v>722</v>
      </c>
      <c r="BR541" s="295" t="s">
        <v>722</v>
      </c>
      <c r="BS541" s="295" t="s">
        <v>722</v>
      </c>
      <c r="BT541" s="295" t="s">
        <v>722</v>
      </c>
      <c r="BU541" s="295" t="s">
        <v>722</v>
      </c>
      <c r="BV541" s="295" t="s">
        <v>722</v>
      </c>
      <c r="BW541" s="295" t="s">
        <v>722</v>
      </c>
      <c r="BX541" s="295" t="s">
        <v>722</v>
      </c>
      <c r="BY541" s="295" t="s">
        <v>722</v>
      </c>
      <c r="BZ541" s="295" t="s">
        <v>722</v>
      </c>
      <c r="CA541" s="295" t="s">
        <v>722</v>
      </c>
      <c r="CB541" s="295" t="s">
        <v>722</v>
      </c>
      <c r="CC541" s="295" t="s">
        <v>722</v>
      </c>
      <c r="CD541" s="364"/>
    </row>
    <row r="542" spans="32:82">
      <c r="AK542" s="171" t="s">
        <v>715</v>
      </c>
      <c r="AL542" s="122"/>
      <c r="AM542" s="122"/>
      <c r="AN542" s="299">
        <f t="shared" ref="AN542:CC542" si="2691">AN496</f>
        <v>2.6651231066002534E-2</v>
      </c>
      <c r="AO542" s="299">
        <f t="shared" si="2691"/>
        <v>3.7659730819599391E-2</v>
      </c>
      <c r="AP542" s="299">
        <f t="shared" si="2691"/>
        <v>4.1433788213758316E-2</v>
      </c>
      <c r="AQ542" s="299">
        <f t="shared" si="2691"/>
        <v>4.1022225148983571E-2</v>
      </c>
      <c r="AR542" s="299">
        <f t="shared" si="2691"/>
        <v>3.2974624821844323E-2</v>
      </c>
      <c r="AS542" s="300">
        <f t="shared" si="2691"/>
        <v>1.741105519772157E-2</v>
      </c>
      <c r="AT542" s="300">
        <f t="shared" si="2691"/>
        <v>1.0559160160651171E-2</v>
      </c>
      <c r="AU542" s="300">
        <f t="shared" si="2691"/>
        <v>1.0162187059377326E-2</v>
      </c>
      <c r="AV542" s="300">
        <f t="shared" si="2691"/>
        <v>1.7668932912550117E-2</v>
      </c>
      <c r="AW542" s="300">
        <f t="shared" si="2691"/>
        <v>2.5444356029305171E-2</v>
      </c>
      <c r="AX542" s="300">
        <f t="shared" si="2691"/>
        <v>2.4641313377188334E-2</v>
      </c>
      <c r="AY542" s="300">
        <f t="shared" si="2691"/>
        <v>2.1741447391596669E-2</v>
      </c>
      <c r="AZ542" s="300">
        <f t="shared" si="2691"/>
        <v>2.5437233887533495E-2</v>
      </c>
      <c r="BA542" s="300">
        <f t="shared" si="2691"/>
        <v>1.3861492515345297E-2</v>
      </c>
      <c r="BB542" s="300">
        <f t="shared" si="2691"/>
        <v>1.3694652802078267E-2</v>
      </c>
      <c r="BC542" s="301">
        <f t="shared" si="2691"/>
        <v>1.2383656557784395E-2</v>
      </c>
      <c r="BD542" s="301">
        <f t="shared" si="2691"/>
        <v>1.3646416148230811E-2</v>
      </c>
      <c r="BE542" s="301">
        <f t="shared" si="2691"/>
        <v>1.451037729467175E-2</v>
      </c>
      <c r="BF542" s="301">
        <f t="shared" si="2691"/>
        <v>1.6186984318659059E-2</v>
      </c>
      <c r="BG542" s="301">
        <f t="shared" si="2691"/>
        <v>2.056297127094453E-2</v>
      </c>
      <c r="BH542" s="301">
        <f t="shared" si="2691"/>
        <v>2.2436713595748392E-2</v>
      </c>
      <c r="BI542" s="302">
        <f t="shared" si="2691"/>
        <v>2.1004539684301715E-2</v>
      </c>
      <c r="BJ542" s="301">
        <f t="shared" si="2691"/>
        <v>2.4462787806639907E-2</v>
      </c>
      <c r="BK542" s="301">
        <f t="shared" si="2691"/>
        <v>5.0900385505608714E-2</v>
      </c>
      <c r="BL542" s="301">
        <f t="shared" si="2691"/>
        <v>6.2614622044458779E-2</v>
      </c>
      <c r="BM542" s="303">
        <f t="shared" si="2691"/>
        <v>6.2614622044458779E-2</v>
      </c>
      <c r="BN542" s="303">
        <f t="shared" si="2691"/>
        <v>6.2614622044458779E-2</v>
      </c>
      <c r="BO542" s="303">
        <f t="shared" si="2691"/>
        <v>6.2614622044458779E-2</v>
      </c>
      <c r="BP542" s="303">
        <f t="shared" si="2691"/>
        <v>6.2614622044458779E-2</v>
      </c>
      <c r="BQ542" s="303">
        <f t="shared" si="2691"/>
        <v>6.2614622044458779E-2</v>
      </c>
      <c r="BR542" s="303">
        <f t="shared" si="2691"/>
        <v>6.2614622044458779E-2</v>
      </c>
      <c r="BS542" s="303">
        <f t="shared" si="2691"/>
        <v>6.2614622044458779E-2</v>
      </c>
      <c r="BT542" s="303">
        <f t="shared" si="2691"/>
        <v>6.2614622044458779E-2</v>
      </c>
      <c r="BU542" s="303">
        <f t="shared" si="2691"/>
        <v>6.2614622044458779E-2</v>
      </c>
      <c r="BV542" s="303">
        <f t="shared" si="2691"/>
        <v>6.2614622044458779E-2</v>
      </c>
      <c r="BW542" s="303">
        <f t="shared" si="2691"/>
        <v>6.2614622044458779E-2</v>
      </c>
      <c r="BX542" s="303">
        <f t="shared" si="2691"/>
        <v>6.2614622044458779E-2</v>
      </c>
      <c r="BY542" s="303">
        <f t="shared" si="2691"/>
        <v>6.2614622044458779E-2</v>
      </c>
      <c r="BZ542" s="303">
        <f t="shared" si="2691"/>
        <v>6.2614622044458779E-2</v>
      </c>
      <c r="CA542" s="303">
        <f t="shared" si="2691"/>
        <v>6.2614622044458779E-2</v>
      </c>
      <c r="CB542" s="303">
        <f t="shared" si="2691"/>
        <v>6.2614622044458779E-2</v>
      </c>
      <c r="CC542" s="303">
        <f t="shared" si="2691"/>
        <v>6.2614622044458779E-2</v>
      </c>
      <c r="CD542" s="364"/>
    </row>
    <row r="543" spans="32:82">
      <c r="AK543" s="171" t="s">
        <v>716</v>
      </c>
      <c r="AL543" s="122"/>
      <c r="AM543" s="122"/>
      <c r="AN543" s="308">
        <f t="shared" ref="AN543:CC543" si="2692">AN497</f>
        <v>5.4500009839908214E-2</v>
      </c>
      <c r="AO543" s="308">
        <f t="shared" si="2692"/>
        <v>4.7799991598603153E-2</v>
      </c>
      <c r="AP543" s="308">
        <f t="shared" si="2692"/>
        <v>4.6599997461220122E-2</v>
      </c>
      <c r="AQ543" s="308">
        <f t="shared" si="2692"/>
        <v>4.5000007490993976E-2</v>
      </c>
      <c r="AR543" s="308">
        <f t="shared" si="2692"/>
        <v>3.9300011835601056E-2</v>
      </c>
      <c r="AS543" s="309">
        <f t="shared" si="2692"/>
        <v>3.6156695917221038E-2</v>
      </c>
      <c r="AT543" s="309">
        <f t="shared" si="2692"/>
        <v>3.8235620751875921E-2</v>
      </c>
      <c r="AU543" s="309">
        <f t="shared" si="2692"/>
        <v>4.410003903757409E-2</v>
      </c>
      <c r="AV543" s="309">
        <f t="shared" si="2692"/>
        <v>4.2200028760331243E-2</v>
      </c>
      <c r="AW543" s="309">
        <f t="shared" si="2692"/>
        <v>3.8900033450578686E-2</v>
      </c>
      <c r="AX543" s="309">
        <f t="shared" si="2692"/>
        <v>3.1000007537453245E-2</v>
      </c>
      <c r="AY543" s="309">
        <f t="shared" si="2692"/>
        <v>2.7100009653499013E-2</v>
      </c>
      <c r="AZ543" s="309">
        <f t="shared" si="2692"/>
        <v>2.2300050192195053E-2</v>
      </c>
      <c r="BA543" s="309">
        <f t="shared" si="2692"/>
        <v>2.5299957325744638E-2</v>
      </c>
      <c r="BB543" s="309">
        <f t="shared" si="2692"/>
        <v>1.5399960174683036E-2</v>
      </c>
      <c r="BC543" s="310">
        <f t="shared" si="2692"/>
        <v>1.1100034333807018E-2</v>
      </c>
      <c r="BD543" s="310">
        <f t="shared" si="2692"/>
        <v>7.1000003200292205E-3</v>
      </c>
      <c r="BE543" s="310">
        <f t="shared" si="2692"/>
        <v>9.1000155016305317E-3</v>
      </c>
      <c r="BF543" s="310">
        <f t="shared" si="2692"/>
        <v>8.6000335029261521E-3</v>
      </c>
      <c r="BG543" s="310">
        <f t="shared" si="2692"/>
        <v>1.0400554570129117E-3</v>
      </c>
      <c r="BH543" s="310">
        <f t="shared" si="2692"/>
        <v>-2.1600186074329786E-3</v>
      </c>
      <c r="BI543" s="311">
        <f t="shared" si="2692"/>
        <v>8.7995469739587939E-4</v>
      </c>
      <c r="BJ543" s="310">
        <f t="shared" si="2692"/>
        <v>2.3329968858514682E-2</v>
      </c>
      <c r="BK543" s="310">
        <f t="shared" si="2692"/>
        <v>3.0590005328907655E-2</v>
      </c>
      <c r="BL543" s="310">
        <f t="shared" si="2692"/>
        <v>2.6869942060977925E-2</v>
      </c>
      <c r="BM543" s="312">
        <f t="shared" si="2692"/>
        <v>2.6869942060977925E-2</v>
      </c>
      <c r="BN543" s="312">
        <f t="shared" si="2692"/>
        <v>2.6869942060977925E-2</v>
      </c>
      <c r="BO543" s="312">
        <f t="shared" si="2692"/>
        <v>2.6869942060977925E-2</v>
      </c>
      <c r="BP543" s="312">
        <f t="shared" si="2692"/>
        <v>2.6869942060977925E-2</v>
      </c>
      <c r="BQ543" s="312">
        <f t="shared" si="2692"/>
        <v>2.6869942060977925E-2</v>
      </c>
      <c r="BR543" s="312">
        <f t="shared" si="2692"/>
        <v>2.6869942060977925E-2</v>
      </c>
      <c r="BS543" s="312">
        <f t="shared" si="2692"/>
        <v>2.6869942060977925E-2</v>
      </c>
      <c r="BT543" s="312">
        <f t="shared" si="2692"/>
        <v>2.6869942060977925E-2</v>
      </c>
      <c r="BU543" s="312">
        <f t="shared" si="2692"/>
        <v>2.6869942060977925E-2</v>
      </c>
      <c r="BV543" s="312">
        <f t="shared" si="2692"/>
        <v>2.6869942060977925E-2</v>
      </c>
      <c r="BW543" s="312">
        <f t="shared" si="2692"/>
        <v>2.6869942060977925E-2</v>
      </c>
      <c r="BX543" s="312">
        <f t="shared" si="2692"/>
        <v>2.6869942060977925E-2</v>
      </c>
      <c r="BY543" s="312">
        <f t="shared" si="2692"/>
        <v>2.6869942060977925E-2</v>
      </c>
      <c r="BZ543" s="312">
        <f t="shared" si="2692"/>
        <v>2.6869942060977925E-2</v>
      </c>
      <c r="CA543" s="312">
        <f t="shared" si="2692"/>
        <v>2.6869942060977925E-2</v>
      </c>
      <c r="CB543" s="312">
        <f t="shared" si="2692"/>
        <v>2.6869942060977925E-2</v>
      </c>
      <c r="CC543" s="312">
        <f t="shared" si="2692"/>
        <v>2.6869942060977925E-2</v>
      </c>
      <c r="CD543" s="364"/>
    </row>
    <row r="544" spans="32:82">
      <c r="AK544" s="171" t="s">
        <v>717</v>
      </c>
      <c r="AL544" s="122"/>
      <c r="AM544" s="122"/>
      <c r="AN544" s="308">
        <f t="shared" ref="AN544:CC544" si="2693">AN498</f>
        <v>0.36899999999999999</v>
      </c>
      <c r="AO544" s="308">
        <f t="shared" si="2693"/>
        <v>0.36899999999999999</v>
      </c>
      <c r="AP544" s="308">
        <f t="shared" si="2693"/>
        <v>0.36899999999999999</v>
      </c>
      <c r="AQ544" s="308">
        <f t="shared" si="2693"/>
        <v>0.36899999999999999</v>
      </c>
      <c r="AR544" s="308">
        <f t="shared" si="2693"/>
        <v>0.36899999999999999</v>
      </c>
      <c r="AS544" s="309">
        <f t="shared" si="2693"/>
        <v>0.36899999999999999</v>
      </c>
      <c r="AT544" s="309">
        <f t="shared" si="2693"/>
        <v>0.26300000000000001</v>
      </c>
      <c r="AU544" s="309">
        <f t="shared" si="2693"/>
        <v>0.26300000000000001</v>
      </c>
      <c r="AV544" s="309">
        <f t="shared" si="2693"/>
        <v>0.26300000000000001</v>
      </c>
      <c r="AW544" s="309">
        <f t="shared" si="2693"/>
        <v>0.26300000000000001</v>
      </c>
      <c r="AX544" s="309">
        <f t="shared" si="2693"/>
        <v>0.26300000000000001</v>
      </c>
      <c r="AY544" s="309">
        <f t="shared" si="2693"/>
        <v>0.26300000000000001</v>
      </c>
      <c r="AZ544" s="309">
        <f t="shared" si="2693"/>
        <v>0.26300000000000001</v>
      </c>
      <c r="BA544" s="309">
        <f t="shared" si="2693"/>
        <v>0.26300000000000001</v>
      </c>
      <c r="BB544" s="309">
        <f t="shared" si="2693"/>
        <v>0.26300000000000001</v>
      </c>
      <c r="BC544" s="310">
        <f t="shared" si="2693"/>
        <v>0.26300000000000001</v>
      </c>
      <c r="BD544" s="310">
        <f t="shared" si="2693"/>
        <v>0.26300000000000001</v>
      </c>
      <c r="BE544" s="310">
        <f t="shared" si="2693"/>
        <v>0.26300000000000001</v>
      </c>
      <c r="BF544" s="310">
        <f t="shared" si="2693"/>
        <v>0.26300000000000001</v>
      </c>
      <c r="BG544" s="310">
        <f t="shared" si="2693"/>
        <v>0.26300000000000001</v>
      </c>
      <c r="BH544" s="310">
        <f t="shared" si="2693"/>
        <v>0.26300000000000001</v>
      </c>
      <c r="BI544" s="311">
        <f t="shared" si="2693"/>
        <v>0.26300000000000001</v>
      </c>
      <c r="BJ544" s="310">
        <f t="shared" si="2693"/>
        <v>0.26300000000000001</v>
      </c>
      <c r="BK544" s="310">
        <f t="shared" si="2693"/>
        <v>0.26300000000000001</v>
      </c>
      <c r="BL544" s="310">
        <f t="shared" si="2693"/>
        <v>0.26300000000000001</v>
      </c>
      <c r="BM544" s="312">
        <f t="shared" si="2693"/>
        <v>0.26300000000000001</v>
      </c>
      <c r="BN544" s="312">
        <f t="shared" si="2693"/>
        <v>0.26300000000000001</v>
      </c>
      <c r="BO544" s="312">
        <f t="shared" si="2693"/>
        <v>0.26300000000000001</v>
      </c>
      <c r="BP544" s="312">
        <f t="shared" si="2693"/>
        <v>0.26300000000000001</v>
      </c>
      <c r="BQ544" s="312">
        <f t="shared" si="2693"/>
        <v>0.26300000000000001</v>
      </c>
      <c r="BR544" s="312">
        <f t="shared" si="2693"/>
        <v>0.26300000000000001</v>
      </c>
      <c r="BS544" s="312">
        <f t="shared" si="2693"/>
        <v>0.26300000000000001</v>
      </c>
      <c r="BT544" s="312">
        <f t="shared" si="2693"/>
        <v>0.26300000000000001</v>
      </c>
      <c r="BU544" s="312">
        <f t="shared" si="2693"/>
        <v>0.26300000000000001</v>
      </c>
      <c r="BV544" s="312">
        <f t="shared" si="2693"/>
        <v>0.26300000000000001</v>
      </c>
      <c r="BW544" s="312">
        <f t="shared" si="2693"/>
        <v>0.26300000000000001</v>
      </c>
      <c r="BX544" s="312">
        <f t="shared" si="2693"/>
        <v>0.26300000000000001</v>
      </c>
      <c r="BY544" s="312">
        <f t="shared" si="2693"/>
        <v>0.26300000000000001</v>
      </c>
      <c r="BZ544" s="312">
        <f t="shared" si="2693"/>
        <v>0.26300000000000001</v>
      </c>
      <c r="CA544" s="312">
        <f t="shared" si="2693"/>
        <v>0.26300000000000001</v>
      </c>
      <c r="CB544" s="312">
        <f t="shared" si="2693"/>
        <v>0.26300000000000001</v>
      </c>
      <c r="CC544" s="312">
        <f t="shared" si="2693"/>
        <v>0.26300000000000001</v>
      </c>
      <c r="CD544" s="364"/>
    </row>
    <row r="545" spans="37:82" ht="15.6">
      <c r="AK545" s="171" t="s">
        <v>718</v>
      </c>
      <c r="AL545" s="122"/>
      <c r="AM545" s="122"/>
      <c r="AN545" s="308">
        <f t="shared" ref="AN545:CC545" si="2694">AN499</f>
        <v>0</v>
      </c>
      <c r="AO545" s="308">
        <f t="shared" si="2694"/>
        <v>0</v>
      </c>
      <c r="AP545" s="308">
        <f t="shared" si="2694"/>
        <v>0</v>
      </c>
      <c r="AQ545" s="308">
        <f t="shared" si="2694"/>
        <v>0</v>
      </c>
      <c r="AR545" s="308">
        <f t="shared" si="2694"/>
        <v>0</v>
      </c>
      <c r="AS545" s="309">
        <f t="shared" si="2694"/>
        <v>0</v>
      </c>
      <c r="AT545" s="309">
        <f t="shared" si="2694"/>
        <v>0</v>
      </c>
      <c r="AU545" s="309">
        <f t="shared" si="2694"/>
        <v>0</v>
      </c>
      <c r="AV545" s="309">
        <f t="shared" si="2694"/>
        <v>0</v>
      </c>
      <c r="AW545" s="309">
        <f t="shared" si="2694"/>
        <v>0</v>
      </c>
      <c r="AX545" s="309">
        <f t="shared" si="2694"/>
        <v>0</v>
      </c>
      <c r="AY545" s="309">
        <f t="shared" si="2694"/>
        <v>0</v>
      </c>
      <c r="AZ545" s="309">
        <f t="shared" si="2694"/>
        <v>0</v>
      </c>
      <c r="BA545" s="309">
        <f t="shared" si="2694"/>
        <v>0</v>
      </c>
      <c r="BB545" s="309">
        <f t="shared" si="2694"/>
        <v>0</v>
      </c>
      <c r="BC545" s="310">
        <f t="shared" si="2694"/>
        <v>0</v>
      </c>
      <c r="BD545" s="310">
        <f t="shared" si="2694"/>
        <v>0</v>
      </c>
      <c r="BE545" s="310">
        <f t="shared" si="2694"/>
        <v>0</v>
      </c>
      <c r="BF545" s="310">
        <f t="shared" si="2694"/>
        <v>0</v>
      </c>
      <c r="BG545" s="310">
        <f t="shared" si="2694"/>
        <v>0</v>
      </c>
      <c r="BH545" s="310">
        <f t="shared" si="2694"/>
        <v>0</v>
      </c>
      <c r="BI545" s="311">
        <f t="shared" si="2694"/>
        <v>0</v>
      </c>
      <c r="BJ545" s="310">
        <f t="shared" si="2694"/>
        <v>0</v>
      </c>
      <c r="BK545" s="310">
        <f t="shared" si="2694"/>
        <v>0</v>
      </c>
      <c r="BL545" s="310">
        <f t="shared" si="2694"/>
        <v>0</v>
      </c>
      <c r="BM545" s="312">
        <f t="shared" si="2694"/>
        <v>0</v>
      </c>
      <c r="BN545" s="312">
        <f t="shared" si="2694"/>
        <v>0</v>
      </c>
      <c r="BO545" s="312">
        <f t="shared" si="2694"/>
        <v>0</v>
      </c>
      <c r="BP545" s="312">
        <f t="shared" si="2694"/>
        <v>0</v>
      </c>
      <c r="BQ545" s="312">
        <f t="shared" si="2694"/>
        <v>0</v>
      </c>
      <c r="BR545" s="312">
        <f t="shared" si="2694"/>
        <v>0</v>
      </c>
      <c r="BS545" s="312">
        <f t="shared" si="2694"/>
        <v>0</v>
      </c>
      <c r="BT545" s="312">
        <f t="shared" si="2694"/>
        <v>0</v>
      </c>
      <c r="BU545" s="312">
        <f t="shared" si="2694"/>
        <v>0</v>
      </c>
      <c r="BV545" s="312">
        <f t="shared" si="2694"/>
        <v>0</v>
      </c>
      <c r="BW545" s="312">
        <f t="shared" si="2694"/>
        <v>0</v>
      </c>
      <c r="BX545" s="312">
        <f t="shared" si="2694"/>
        <v>0</v>
      </c>
      <c r="BY545" s="312">
        <f t="shared" si="2694"/>
        <v>0</v>
      </c>
      <c r="BZ545" s="312">
        <f t="shared" si="2694"/>
        <v>0</v>
      </c>
      <c r="CA545" s="312">
        <f t="shared" si="2694"/>
        <v>0</v>
      </c>
      <c r="CB545" s="312">
        <f t="shared" si="2694"/>
        <v>0</v>
      </c>
      <c r="CC545" s="312">
        <f t="shared" si="2694"/>
        <v>0</v>
      </c>
      <c r="CD545" s="364"/>
    </row>
    <row r="546" spans="37:82">
      <c r="AK546" s="171" t="s">
        <v>719</v>
      </c>
      <c r="AL546" s="122"/>
      <c r="AM546" s="122"/>
      <c r="AN546" s="308">
        <f t="shared" ref="AN546:CC546" si="2695">AN500</f>
        <v>0.21</v>
      </c>
      <c r="AO546" s="308">
        <f t="shared" si="2695"/>
        <v>0.21</v>
      </c>
      <c r="AP546" s="308">
        <f t="shared" si="2695"/>
        <v>0.21</v>
      </c>
      <c r="AQ546" s="308">
        <f t="shared" si="2695"/>
        <v>0.21</v>
      </c>
      <c r="AR546" s="308">
        <f t="shared" si="2695"/>
        <v>0.21</v>
      </c>
      <c r="AS546" s="309">
        <f t="shared" si="2695"/>
        <v>0.21</v>
      </c>
      <c r="AT546" s="309">
        <f t="shared" si="2695"/>
        <v>0.17</v>
      </c>
      <c r="AU546" s="309">
        <f t="shared" si="2695"/>
        <v>0.22</v>
      </c>
      <c r="AV546" s="309">
        <f t="shared" si="2695"/>
        <v>0.22</v>
      </c>
      <c r="AW546" s="309">
        <f t="shared" si="2695"/>
        <v>0.22</v>
      </c>
      <c r="AX546" s="309">
        <f t="shared" si="2695"/>
        <v>0.22</v>
      </c>
      <c r="AY546" s="309">
        <f t="shared" si="2695"/>
        <v>0.22</v>
      </c>
      <c r="AZ546" s="309">
        <f t="shared" si="2695"/>
        <v>0.22</v>
      </c>
      <c r="BA546" s="309">
        <f t="shared" si="2695"/>
        <v>0.22</v>
      </c>
      <c r="BB546" s="309">
        <f t="shared" si="2695"/>
        <v>0.23</v>
      </c>
      <c r="BC546" s="310">
        <f t="shared" si="2695"/>
        <v>0.23</v>
      </c>
      <c r="BD546" s="310">
        <f t="shared" si="2695"/>
        <v>0.23</v>
      </c>
      <c r="BE546" s="310">
        <f t="shared" si="2695"/>
        <v>0.23</v>
      </c>
      <c r="BF546" s="310">
        <f t="shared" si="2695"/>
        <v>0.14699999999999999</v>
      </c>
      <c r="BG546" s="310">
        <f t="shared" si="2695"/>
        <v>0.14699999999999999</v>
      </c>
      <c r="BH546" s="310">
        <f t="shared" si="2695"/>
        <v>0.14699999999999999</v>
      </c>
      <c r="BI546" s="311">
        <f t="shared" si="2695"/>
        <v>0.14699999999999999</v>
      </c>
      <c r="BJ546" s="310">
        <f t="shared" si="2695"/>
        <v>0.14699999999999999</v>
      </c>
      <c r="BK546" s="310">
        <f t="shared" si="2695"/>
        <v>0.14699999999999999</v>
      </c>
      <c r="BL546" s="310">
        <f t="shared" si="2695"/>
        <v>0.14699999999999999</v>
      </c>
      <c r="BM546" s="312">
        <f t="shared" si="2695"/>
        <v>0.14699999999999999</v>
      </c>
      <c r="BN546" s="312">
        <f t="shared" si="2695"/>
        <v>0.14699999999999999</v>
      </c>
      <c r="BO546" s="312">
        <f t="shared" si="2695"/>
        <v>0.14699999999999999</v>
      </c>
      <c r="BP546" s="312">
        <f t="shared" si="2695"/>
        <v>0.14699999999999999</v>
      </c>
      <c r="BQ546" s="312">
        <f t="shared" si="2695"/>
        <v>0.14699999999999999</v>
      </c>
      <c r="BR546" s="312">
        <f t="shared" si="2695"/>
        <v>0.14699999999999999</v>
      </c>
      <c r="BS546" s="312">
        <f t="shared" si="2695"/>
        <v>0.14699999999999999</v>
      </c>
      <c r="BT546" s="312">
        <f t="shared" si="2695"/>
        <v>0.14699999999999999</v>
      </c>
      <c r="BU546" s="312">
        <f t="shared" si="2695"/>
        <v>0.14699999999999999</v>
      </c>
      <c r="BV546" s="312">
        <f t="shared" si="2695"/>
        <v>0.14699999999999999</v>
      </c>
      <c r="BW546" s="312">
        <f t="shared" si="2695"/>
        <v>0.14699999999999999</v>
      </c>
      <c r="BX546" s="312">
        <f t="shared" si="2695"/>
        <v>0.14699999999999999</v>
      </c>
      <c r="BY546" s="312">
        <f t="shared" si="2695"/>
        <v>0.14699999999999999</v>
      </c>
      <c r="BZ546" s="312">
        <f t="shared" si="2695"/>
        <v>0.14699999999999999</v>
      </c>
      <c r="CA546" s="312">
        <f t="shared" si="2695"/>
        <v>0.14699999999999999</v>
      </c>
      <c r="CB546" s="312">
        <f t="shared" si="2695"/>
        <v>0.14699999999999999</v>
      </c>
      <c r="CC546" s="312">
        <f t="shared" si="2695"/>
        <v>0.14699999999999999</v>
      </c>
      <c r="CD546" s="364"/>
    </row>
    <row r="547" spans="37:82">
      <c r="AK547" s="171" t="s">
        <v>720</v>
      </c>
      <c r="AL547" s="122"/>
      <c r="AM547" s="122"/>
      <c r="AN547" s="318">
        <f t="shared" ref="AN547:CC547" si="2696">AN501</f>
        <v>0.02</v>
      </c>
      <c r="AO547" s="318">
        <f t="shared" si="2696"/>
        <v>0.02</v>
      </c>
      <c r="AP547" s="318">
        <f t="shared" si="2696"/>
        <v>0.02</v>
      </c>
      <c r="AQ547" s="318">
        <f t="shared" si="2696"/>
        <v>0.02</v>
      </c>
      <c r="AR547" s="318">
        <f t="shared" si="2696"/>
        <v>0.02</v>
      </c>
      <c r="AS547" s="319">
        <f t="shared" si="2696"/>
        <v>0.02</v>
      </c>
      <c r="AT547" s="319">
        <f t="shared" si="2696"/>
        <v>0.02</v>
      </c>
      <c r="AU547" s="319">
        <f t="shared" si="2696"/>
        <v>0.02</v>
      </c>
      <c r="AV547" s="319">
        <f t="shared" si="2696"/>
        <v>0.02</v>
      </c>
      <c r="AW547" s="319">
        <f t="shared" si="2696"/>
        <v>0.02</v>
      </c>
      <c r="AX547" s="319">
        <f t="shared" si="2696"/>
        <v>0.02</v>
      </c>
      <c r="AY547" s="319">
        <f t="shared" si="2696"/>
        <v>0.02</v>
      </c>
      <c r="AZ547" s="319">
        <f t="shared" si="2696"/>
        <v>0.02</v>
      </c>
      <c r="BA547" s="319">
        <f t="shared" si="2696"/>
        <v>0.02</v>
      </c>
      <c r="BB547" s="319">
        <f t="shared" si="2696"/>
        <v>0.02</v>
      </c>
      <c r="BC547" s="320">
        <f t="shared" si="2696"/>
        <v>0.02</v>
      </c>
      <c r="BD547" s="320">
        <f t="shared" si="2696"/>
        <v>0.02</v>
      </c>
      <c r="BE547" s="320">
        <f t="shared" si="2696"/>
        <v>0.02</v>
      </c>
      <c r="BF547" s="320">
        <f t="shared" si="2696"/>
        <v>0.02</v>
      </c>
      <c r="BG547" s="320">
        <f t="shared" si="2696"/>
        <v>0.02</v>
      </c>
      <c r="BH547" s="320">
        <f t="shared" si="2696"/>
        <v>0.02</v>
      </c>
      <c r="BI547" s="321">
        <f t="shared" si="2696"/>
        <v>0.02</v>
      </c>
      <c r="BJ547" s="320">
        <f t="shared" si="2696"/>
        <v>0.02</v>
      </c>
      <c r="BK547" s="320">
        <f t="shared" si="2696"/>
        <v>0.02</v>
      </c>
      <c r="BL547" s="320">
        <f t="shared" si="2696"/>
        <v>0.02</v>
      </c>
      <c r="BM547" s="322">
        <f t="shared" si="2696"/>
        <v>0.02</v>
      </c>
      <c r="BN547" s="322">
        <f t="shared" si="2696"/>
        <v>0.02</v>
      </c>
      <c r="BO547" s="322">
        <f t="shared" si="2696"/>
        <v>0.02</v>
      </c>
      <c r="BP547" s="322">
        <f t="shared" si="2696"/>
        <v>0.02</v>
      </c>
      <c r="BQ547" s="322">
        <f t="shared" si="2696"/>
        <v>0.02</v>
      </c>
      <c r="BR547" s="322">
        <f t="shared" si="2696"/>
        <v>0.02</v>
      </c>
      <c r="BS547" s="322">
        <f t="shared" si="2696"/>
        <v>0.02</v>
      </c>
      <c r="BT547" s="322">
        <f t="shared" si="2696"/>
        <v>0.02</v>
      </c>
      <c r="BU547" s="322">
        <f t="shared" si="2696"/>
        <v>0.02</v>
      </c>
      <c r="BV547" s="322">
        <f t="shared" si="2696"/>
        <v>0.02</v>
      </c>
      <c r="BW547" s="322">
        <f t="shared" si="2696"/>
        <v>0.02</v>
      </c>
      <c r="BX547" s="322">
        <f t="shared" si="2696"/>
        <v>0.02</v>
      </c>
      <c r="BY547" s="322">
        <f t="shared" si="2696"/>
        <v>0.02</v>
      </c>
      <c r="BZ547" s="322">
        <f t="shared" si="2696"/>
        <v>0.02</v>
      </c>
      <c r="CA547" s="322">
        <f t="shared" si="2696"/>
        <v>0.02</v>
      </c>
      <c r="CB547" s="322">
        <f t="shared" si="2696"/>
        <v>0.02</v>
      </c>
      <c r="CC547" s="322">
        <f t="shared" si="2696"/>
        <v>0.02</v>
      </c>
      <c r="CD547" s="364"/>
    </row>
    <row r="548" spans="37:82" ht="13.8" thickBot="1">
      <c r="AK548" s="171"/>
      <c r="AL548" s="122"/>
      <c r="AM548" s="122"/>
      <c r="AN548" s="318">
        <f t="shared" ref="AN548:CC548" si="2697">AN502</f>
        <v>0</v>
      </c>
      <c r="AO548" s="318">
        <f t="shared" si="2697"/>
        <v>0</v>
      </c>
      <c r="AP548" s="318">
        <f t="shared" si="2697"/>
        <v>0</v>
      </c>
      <c r="AQ548" s="318">
        <f t="shared" si="2697"/>
        <v>0</v>
      </c>
      <c r="AR548" s="318">
        <f t="shared" si="2697"/>
        <v>0</v>
      </c>
      <c r="AS548" s="319">
        <f t="shared" si="2697"/>
        <v>0</v>
      </c>
      <c r="AT548" s="319">
        <f t="shared" si="2697"/>
        <v>0</v>
      </c>
      <c r="AU548" s="319">
        <f t="shared" si="2697"/>
        <v>0</v>
      </c>
      <c r="AV548" s="319">
        <f t="shared" si="2697"/>
        <v>0</v>
      </c>
      <c r="AW548" s="319">
        <f t="shared" si="2697"/>
        <v>0</v>
      </c>
      <c r="AX548" s="319">
        <f t="shared" si="2697"/>
        <v>0</v>
      </c>
      <c r="AY548" s="319">
        <f t="shared" si="2697"/>
        <v>0</v>
      </c>
      <c r="AZ548" s="319">
        <f t="shared" si="2697"/>
        <v>0</v>
      </c>
      <c r="BA548" s="319">
        <f t="shared" si="2697"/>
        <v>0</v>
      </c>
      <c r="BB548" s="319">
        <f t="shared" si="2697"/>
        <v>0</v>
      </c>
      <c r="BC548" s="320">
        <f t="shared" si="2697"/>
        <v>0</v>
      </c>
      <c r="BD548" s="320">
        <f t="shared" si="2697"/>
        <v>0</v>
      </c>
      <c r="BE548" s="320">
        <f t="shared" si="2697"/>
        <v>0</v>
      </c>
      <c r="BF548" s="320">
        <f t="shared" si="2697"/>
        <v>0</v>
      </c>
      <c r="BG548" s="320">
        <f t="shared" si="2697"/>
        <v>0</v>
      </c>
      <c r="BH548" s="320">
        <f t="shared" si="2697"/>
        <v>0</v>
      </c>
      <c r="BI548" s="321">
        <f t="shared" si="2697"/>
        <v>0</v>
      </c>
      <c r="BJ548" s="320">
        <f t="shared" si="2697"/>
        <v>0</v>
      </c>
      <c r="BK548" s="320">
        <f t="shared" si="2697"/>
        <v>0</v>
      </c>
      <c r="BL548" s="320">
        <f t="shared" si="2697"/>
        <v>0</v>
      </c>
      <c r="BM548" s="322">
        <f t="shared" si="2697"/>
        <v>0</v>
      </c>
      <c r="BN548" s="322">
        <f t="shared" si="2697"/>
        <v>0</v>
      </c>
      <c r="BO548" s="322">
        <f t="shared" si="2697"/>
        <v>0</v>
      </c>
      <c r="BP548" s="322">
        <f t="shared" si="2697"/>
        <v>0</v>
      </c>
      <c r="BQ548" s="322">
        <f t="shared" si="2697"/>
        <v>0</v>
      </c>
      <c r="BR548" s="322">
        <f t="shared" si="2697"/>
        <v>0</v>
      </c>
      <c r="BS548" s="322">
        <f t="shared" si="2697"/>
        <v>0</v>
      </c>
      <c r="BT548" s="322">
        <f t="shared" si="2697"/>
        <v>0</v>
      </c>
      <c r="BU548" s="322">
        <f t="shared" si="2697"/>
        <v>0</v>
      </c>
      <c r="BV548" s="322">
        <f t="shared" si="2697"/>
        <v>0</v>
      </c>
      <c r="BW548" s="322">
        <f t="shared" si="2697"/>
        <v>0</v>
      </c>
      <c r="BX548" s="322">
        <f t="shared" si="2697"/>
        <v>0</v>
      </c>
      <c r="BY548" s="322">
        <f t="shared" si="2697"/>
        <v>0</v>
      </c>
      <c r="BZ548" s="322">
        <f t="shared" si="2697"/>
        <v>0</v>
      </c>
      <c r="CA548" s="322">
        <f t="shared" si="2697"/>
        <v>0</v>
      </c>
      <c r="CB548" s="322">
        <f t="shared" si="2697"/>
        <v>0</v>
      </c>
      <c r="CC548" s="322">
        <f t="shared" si="2697"/>
        <v>0</v>
      </c>
      <c r="CD548" s="364"/>
    </row>
    <row r="549" spans="37:82">
      <c r="AK549" s="358" t="s">
        <v>1363</v>
      </c>
      <c r="AL549" s="125"/>
      <c r="AM549" s="284">
        <v>2023</v>
      </c>
      <c r="AN549" s="125">
        <v>2001</v>
      </c>
      <c r="AO549" s="286">
        <f t="shared" ref="AO549" si="2698">AN549+1</f>
        <v>2002</v>
      </c>
      <c r="AP549" s="287">
        <f t="shared" ref="AP549" si="2699">AO549+1</f>
        <v>2003</v>
      </c>
      <c r="AQ549" s="287">
        <f t="shared" ref="AQ549" si="2700">AP549+1</f>
        <v>2004</v>
      </c>
      <c r="AR549" s="287">
        <f t="shared" ref="AR549" si="2701">AQ549+1</f>
        <v>2005</v>
      </c>
      <c r="AS549" s="285">
        <f t="shared" ref="AS549" si="2702">AR549+1</f>
        <v>2006</v>
      </c>
      <c r="AT549" s="285">
        <f t="shared" ref="AT549" si="2703">AS549+1</f>
        <v>2007</v>
      </c>
      <c r="AU549" s="285">
        <f t="shared" ref="AU549" si="2704">AT549+1</f>
        <v>2008</v>
      </c>
      <c r="AV549" s="285">
        <f t="shared" ref="AV549" si="2705">AU549+1</f>
        <v>2009</v>
      </c>
      <c r="AW549" s="285">
        <f t="shared" ref="AW549" si="2706">AV549+1</f>
        <v>2010</v>
      </c>
      <c r="AX549" s="285">
        <f t="shared" ref="AX549" si="2707">AW549+1</f>
        <v>2011</v>
      </c>
      <c r="AY549" s="285">
        <f t="shared" ref="AY549" si="2708">AX549+1</f>
        <v>2012</v>
      </c>
      <c r="AZ549" s="285">
        <f t="shared" ref="AZ549" si="2709">AY549+1</f>
        <v>2013</v>
      </c>
      <c r="BA549" s="285">
        <f t="shared" ref="BA549" si="2710">AZ549+1</f>
        <v>2014</v>
      </c>
      <c r="BB549" s="285">
        <f t="shared" ref="BB549" si="2711">BA549+1</f>
        <v>2015</v>
      </c>
      <c r="BC549" s="288">
        <f t="shared" ref="BC549" si="2712">BB549+1</f>
        <v>2016</v>
      </c>
      <c r="BD549" s="288">
        <f t="shared" ref="BD549" si="2713">BC549+1</f>
        <v>2017</v>
      </c>
      <c r="BE549" s="288">
        <f t="shared" ref="BE549" si="2714">BD549+1</f>
        <v>2018</v>
      </c>
      <c r="BF549" s="288">
        <f t="shared" ref="BF549" si="2715">BE549+1</f>
        <v>2019</v>
      </c>
      <c r="BG549" s="288">
        <f t="shared" ref="BG549" si="2716">BF549+1</f>
        <v>2020</v>
      </c>
      <c r="BH549" s="288">
        <f t="shared" ref="BH549" si="2717">BG549+1</f>
        <v>2021</v>
      </c>
      <c r="BI549" s="289">
        <f t="shared" ref="BI549" si="2718">BH549+1</f>
        <v>2022</v>
      </c>
      <c r="BJ549" s="288">
        <f t="shared" ref="BJ549" si="2719">BI549+1</f>
        <v>2023</v>
      </c>
      <c r="BK549" s="288">
        <f t="shared" ref="BK549" si="2720">BJ549+1</f>
        <v>2024</v>
      </c>
      <c r="BL549" s="288">
        <f t="shared" ref="BL549" si="2721">BK549+1</f>
        <v>2025</v>
      </c>
      <c r="BM549" s="290">
        <f t="shared" ref="BM549" si="2722">BL549+1</f>
        <v>2026</v>
      </c>
      <c r="BN549" s="290">
        <f t="shared" ref="BN549" si="2723">BM549+1</f>
        <v>2027</v>
      </c>
      <c r="BO549" s="290">
        <f t="shared" ref="BO549" si="2724">BN549+1</f>
        <v>2028</v>
      </c>
      <c r="BP549" s="290">
        <f t="shared" ref="BP549" si="2725">BO549+1</f>
        <v>2029</v>
      </c>
      <c r="BQ549" s="290">
        <f t="shared" ref="BQ549" si="2726">BP549+1</f>
        <v>2030</v>
      </c>
      <c r="BR549" s="290">
        <f t="shared" ref="BR549" si="2727">BQ549+1</f>
        <v>2031</v>
      </c>
      <c r="BS549" s="290">
        <f t="shared" ref="BS549" si="2728">BR549+1</f>
        <v>2032</v>
      </c>
      <c r="BT549" s="290">
        <f t="shared" ref="BT549" si="2729">BS549+1</f>
        <v>2033</v>
      </c>
      <c r="BU549" s="290">
        <f t="shared" ref="BU549" si="2730">BT549+1</f>
        <v>2034</v>
      </c>
      <c r="BV549" s="290">
        <f t="shared" ref="BV549" si="2731">BU549+1</f>
        <v>2035</v>
      </c>
      <c r="BW549" s="290">
        <f t="shared" ref="BW549" si="2732">BV549+1</f>
        <v>2036</v>
      </c>
      <c r="BX549" s="290">
        <f t="shared" ref="BX549" si="2733">BW549+1</f>
        <v>2037</v>
      </c>
      <c r="BY549" s="290">
        <f t="shared" ref="BY549" si="2734">BX549+1</f>
        <v>2038</v>
      </c>
      <c r="BZ549" s="290">
        <f t="shared" ref="BZ549" si="2735">BY549+1</f>
        <v>2039</v>
      </c>
      <c r="CA549" s="290">
        <f t="shared" ref="CA549" si="2736">BZ549+1</f>
        <v>2040</v>
      </c>
      <c r="CB549" s="290">
        <f t="shared" ref="CB549" si="2737">CA549+1</f>
        <v>2041</v>
      </c>
      <c r="CC549" s="290">
        <f t="shared" ref="CC549" si="2738">CB549+1</f>
        <v>2042</v>
      </c>
      <c r="CD549" s="291"/>
    </row>
    <row r="550" spans="37:82">
      <c r="AK550" s="171"/>
      <c r="AL550" s="122"/>
      <c r="AM550" s="122"/>
      <c r="AN550" s="122" t="s">
        <v>1357</v>
      </c>
      <c r="AO550" s="293" t="s">
        <v>1357</v>
      </c>
      <c r="AP550" s="148" t="s">
        <v>1357</v>
      </c>
      <c r="AQ550" s="148" t="s">
        <v>1357</v>
      </c>
      <c r="AR550" s="148" t="s">
        <v>1357</v>
      </c>
      <c r="AS550" s="3" t="s">
        <v>1357</v>
      </c>
      <c r="AT550" s="3" t="s">
        <v>1357</v>
      </c>
      <c r="AU550" s="3" t="s">
        <v>1357</v>
      </c>
      <c r="AV550" s="3" t="s">
        <v>1357</v>
      </c>
      <c r="AW550" s="3" t="s">
        <v>1357</v>
      </c>
      <c r="AX550" s="3" t="s">
        <v>1357</v>
      </c>
      <c r="AY550" s="3" t="s">
        <v>1357</v>
      </c>
      <c r="AZ550" s="3" t="s">
        <v>1357</v>
      </c>
      <c r="BA550" s="3" t="s">
        <v>1357</v>
      </c>
      <c r="BB550" s="3" t="s">
        <v>1357</v>
      </c>
      <c r="BC550" s="121" t="s">
        <v>1357</v>
      </c>
      <c r="BD550" s="121" t="s">
        <v>1357</v>
      </c>
      <c r="BE550" s="121" t="s">
        <v>1357</v>
      </c>
      <c r="BF550" s="121" t="s">
        <v>1357</v>
      </c>
      <c r="BG550" s="121" t="s">
        <v>1357</v>
      </c>
      <c r="BH550" s="121" t="s">
        <v>1357</v>
      </c>
      <c r="BI550" s="294" t="s">
        <v>1357</v>
      </c>
      <c r="BJ550" s="121" t="s">
        <v>1357</v>
      </c>
      <c r="BK550" s="121" t="s">
        <v>1357</v>
      </c>
      <c r="BL550" s="121" t="s">
        <v>1357</v>
      </c>
      <c r="BM550" s="295" t="s">
        <v>1357</v>
      </c>
      <c r="BN550" s="295" t="s">
        <v>1357</v>
      </c>
      <c r="BO550" s="295" t="s">
        <v>1357</v>
      </c>
      <c r="BP550" s="295" t="s">
        <v>1357</v>
      </c>
      <c r="BQ550" s="295" t="s">
        <v>1357</v>
      </c>
      <c r="BR550" s="295" t="s">
        <v>1357</v>
      </c>
      <c r="BS550" s="295" t="s">
        <v>1357</v>
      </c>
      <c r="BT550" s="295" t="s">
        <v>1357</v>
      </c>
      <c r="BU550" s="295" t="s">
        <v>1357</v>
      </c>
      <c r="BV550" s="295" t="s">
        <v>1357</v>
      </c>
      <c r="BW550" s="295" t="s">
        <v>1357</v>
      </c>
      <c r="BX550" s="295" t="s">
        <v>1357</v>
      </c>
      <c r="BY550" s="295" t="s">
        <v>1357</v>
      </c>
      <c r="BZ550" s="295" t="s">
        <v>1357</v>
      </c>
      <c r="CA550" s="295" t="s">
        <v>1357</v>
      </c>
      <c r="CB550" s="295" t="s">
        <v>1357</v>
      </c>
      <c r="CC550" s="295" t="s">
        <v>1357</v>
      </c>
      <c r="CD550" s="178"/>
    </row>
    <row r="551" spans="37:82">
      <c r="AK551" s="171" t="s">
        <v>715</v>
      </c>
      <c r="AL551" s="122"/>
      <c r="AM551" s="359"/>
      <c r="AN551" s="300">
        <f>AN478</f>
        <v>2.6651231066002534E-2</v>
      </c>
      <c r="AO551" s="299">
        <f t="shared" ref="AO551:CC551" si="2739">AO478</f>
        <v>3.7659730819599391E-2</v>
      </c>
      <c r="AP551" s="299">
        <f t="shared" si="2739"/>
        <v>4.1433788213758316E-2</v>
      </c>
      <c r="AQ551" s="299">
        <f t="shared" si="2739"/>
        <v>4.1022225148983571E-2</v>
      </c>
      <c r="AR551" s="299">
        <f t="shared" si="2739"/>
        <v>3.2974624821844323E-2</v>
      </c>
      <c r="AS551" s="300">
        <f t="shared" si="2739"/>
        <v>1.741105519772157E-2</v>
      </c>
      <c r="AT551" s="300">
        <f t="shared" si="2739"/>
        <v>1.0559160160651171E-2</v>
      </c>
      <c r="AU551" s="300">
        <f t="shared" si="2739"/>
        <v>1.0162187059377326E-2</v>
      </c>
      <c r="AV551" s="300">
        <f t="shared" si="2739"/>
        <v>1.7668932912550117E-2</v>
      </c>
      <c r="AW551" s="300">
        <f t="shared" si="2739"/>
        <v>2.5444356029305171E-2</v>
      </c>
      <c r="AX551" s="300">
        <f t="shared" si="2739"/>
        <v>2.4641313377188334E-2</v>
      </c>
      <c r="AY551" s="300">
        <f t="shared" si="2739"/>
        <v>2.1741447391596669E-2</v>
      </c>
      <c r="AZ551" s="300">
        <f t="shared" si="2739"/>
        <v>2.5437233887533495E-2</v>
      </c>
      <c r="BA551" s="300">
        <f t="shared" si="2739"/>
        <v>1.3861492515345297E-2</v>
      </c>
      <c r="BB551" s="300">
        <f t="shared" si="2739"/>
        <v>1.3694652802078267E-2</v>
      </c>
      <c r="BC551" s="301">
        <f t="shared" si="2739"/>
        <v>1.2383656557784395E-2</v>
      </c>
      <c r="BD551" s="301">
        <f t="shared" si="2739"/>
        <v>1.3646416148230811E-2</v>
      </c>
      <c r="BE551" s="301">
        <f t="shared" si="2739"/>
        <v>1.451037729467175E-2</v>
      </c>
      <c r="BF551" s="301">
        <f t="shared" si="2739"/>
        <v>1.6186984318659059E-2</v>
      </c>
      <c r="BG551" s="301">
        <f t="shared" si="2739"/>
        <v>2.056297127094453E-2</v>
      </c>
      <c r="BH551" s="301">
        <f t="shared" si="2739"/>
        <v>2.2436713595748392E-2</v>
      </c>
      <c r="BI551" s="302">
        <f t="shared" si="2739"/>
        <v>2.1004539684301715E-2</v>
      </c>
      <c r="BJ551" s="301">
        <f t="shared" si="2739"/>
        <v>2.4462787806639907E-2</v>
      </c>
      <c r="BK551" s="301">
        <f t="shared" si="2739"/>
        <v>5.0900385505608714E-2</v>
      </c>
      <c r="BL551" s="301">
        <f t="shared" si="2739"/>
        <v>6.2614622044458779E-2</v>
      </c>
      <c r="BM551" s="303">
        <f t="shared" si="2739"/>
        <v>6.2614622044458779E-2</v>
      </c>
      <c r="BN551" s="303">
        <f t="shared" si="2739"/>
        <v>6.2614622044458779E-2</v>
      </c>
      <c r="BO551" s="303">
        <f t="shared" si="2739"/>
        <v>6.2614622044458779E-2</v>
      </c>
      <c r="BP551" s="303">
        <f t="shared" si="2739"/>
        <v>6.2614622044458779E-2</v>
      </c>
      <c r="BQ551" s="303">
        <f t="shared" si="2739"/>
        <v>6.2614622044458779E-2</v>
      </c>
      <c r="BR551" s="303">
        <f t="shared" si="2739"/>
        <v>6.2614622044458779E-2</v>
      </c>
      <c r="BS551" s="303">
        <f t="shared" si="2739"/>
        <v>6.2614622044458779E-2</v>
      </c>
      <c r="BT551" s="303">
        <f t="shared" si="2739"/>
        <v>6.2614622044458779E-2</v>
      </c>
      <c r="BU551" s="303">
        <f t="shared" si="2739"/>
        <v>6.2614622044458779E-2</v>
      </c>
      <c r="BV551" s="303">
        <f t="shared" si="2739"/>
        <v>6.2614622044458779E-2</v>
      </c>
      <c r="BW551" s="303">
        <f t="shared" si="2739"/>
        <v>6.2614622044458779E-2</v>
      </c>
      <c r="BX551" s="303">
        <f t="shared" si="2739"/>
        <v>6.2614622044458779E-2</v>
      </c>
      <c r="BY551" s="303">
        <f t="shared" si="2739"/>
        <v>6.2614622044458779E-2</v>
      </c>
      <c r="BZ551" s="303">
        <f t="shared" si="2739"/>
        <v>6.2614622044458779E-2</v>
      </c>
      <c r="CA551" s="303">
        <f t="shared" si="2739"/>
        <v>6.2614622044458779E-2</v>
      </c>
      <c r="CB551" s="303">
        <f t="shared" si="2739"/>
        <v>6.2614622044458779E-2</v>
      </c>
      <c r="CC551" s="303">
        <f t="shared" si="2739"/>
        <v>6.2614622044458779E-2</v>
      </c>
      <c r="CD551" s="178"/>
    </row>
    <row r="552" spans="37:82">
      <c r="AK552" s="171" t="s">
        <v>716</v>
      </c>
      <c r="AL552" s="122"/>
      <c r="AM552" s="359"/>
      <c r="AN552" s="309">
        <f t="shared" ref="AN552:CC552" si="2740">AN479</f>
        <v>5.4500009839908214E-2</v>
      </c>
      <c r="AO552" s="308">
        <f t="shared" si="2740"/>
        <v>4.7799991598603153E-2</v>
      </c>
      <c r="AP552" s="308">
        <f t="shared" si="2740"/>
        <v>4.6599997461220122E-2</v>
      </c>
      <c r="AQ552" s="308">
        <f t="shared" si="2740"/>
        <v>4.5000007490993976E-2</v>
      </c>
      <c r="AR552" s="308">
        <f t="shared" si="2740"/>
        <v>3.9300011835601056E-2</v>
      </c>
      <c r="AS552" s="309">
        <f t="shared" si="2740"/>
        <v>3.6156695917221038E-2</v>
      </c>
      <c r="AT552" s="309">
        <f t="shared" si="2740"/>
        <v>3.8235620751875921E-2</v>
      </c>
      <c r="AU552" s="309">
        <f t="shared" si="2740"/>
        <v>4.410003903757409E-2</v>
      </c>
      <c r="AV552" s="309">
        <f t="shared" si="2740"/>
        <v>4.2200028760331243E-2</v>
      </c>
      <c r="AW552" s="309">
        <f t="shared" si="2740"/>
        <v>3.8900033450578686E-2</v>
      </c>
      <c r="AX552" s="309">
        <f t="shared" si="2740"/>
        <v>3.1000007537453245E-2</v>
      </c>
      <c r="AY552" s="309">
        <f t="shared" si="2740"/>
        <v>2.7100009653499013E-2</v>
      </c>
      <c r="AZ552" s="309">
        <f t="shared" si="2740"/>
        <v>2.2300050192195053E-2</v>
      </c>
      <c r="BA552" s="309">
        <f t="shared" si="2740"/>
        <v>2.5299957325744638E-2</v>
      </c>
      <c r="BB552" s="309">
        <f t="shared" si="2740"/>
        <v>1.5399960174683036E-2</v>
      </c>
      <c r="BC552" s="310">
        <f t="shared" si="2740"/>
        <v>1.1100034333807018E-2</v>
      </c>
      <c r="BD552" s="310">
        <f t="shared" si="2740"/>
        <v>7.1000003200292205E-3</v>
      </c>
      <c r="BE552" s="310">
        <f t="shared" si="2740"/>
        <v>9.1000155016305317E-3</v>
      </c>
      <c r="BF552" s="310">
        <f t="shared" si="2740"/>
        <v>8.6000335029261521E-3</v>
      </c>
      <c r="BG552" s="310">
        <f t="shared" si="2740"/>
        <v>1.0400554570129117E-3</v>
      </c>
      <c r="BH552" s="310">
        <f t="shared" si="2740"/>
        <v>-2.1600186074329786E-3</v>
      </c>
      <c r="BI552" s="311">
        <f t="shared" si="2740"/>
        <v>8.7995469739587939E-4</v>
      </c>
      <c r="BJ552" s="310">
        <f t="shared" si="2740"/>
        <v>2.3329968858514682E-2</v>
      </c>
      <c r="BK552" s="310">
        <f t="shared" si="2740"/>
        <v>3.0590005328907655E-2</v>
      </c>
      <c r="BL552" s="310">
        <f t="shared" si="2740"/>
        <v>2.6869942060977925E-2</v>
      </c>
      <c r="BM552" s="312">
        <f t="shared" si="2740"/>
        <v>2.6869942060977925E-2</v>
      </c>
      <c r="BN552" s="312">
        <f t="shared" si="2740"/>
        <v>2.6869942060977925E-2</v>
      </c>
      <c r="BO552" s="312">
        <f t="shared" si="2740"/>
        <v>2.6869942060977925E-2</v>
      </c>
      <c r="BP552" s="312">
        <f t="shared" si="2740"/>
        <v>2.6869942060977925E-2</v>
      </c>
      <c r="BQ552" s="312">
        <f t="shared" si="2740"/>
        <v>2.6869942060977925E-2</v>
      </c>
      <c r="BR552" s="312">
        <f t="shared" si="2740"/>
        <v>2.6869942060977925E-2</v>
      </c>
      <c r="BS552" s="312">
        <f t="shared" si="2740"/>
        <v>2.6869942060977925E-2</v>
      </c>
      <c r="BT552" s="312">
        <f t="shared" si="2740"/>
        <v>2.6869942060977925E-2</v>
      </c>
      <c r="BU552" s="312">
        <f t="shared" si="2740"/>
        <v>2.6869942060977925E-2</v>
      </c>
      <c r="BV552" s="312">
        <f t="shared" si="2740"/>
        <v>2.6869942060977925E-2</v>
      </c>
      <c r="BW552" s="312">
        <f t="shared" si="2740"/>
        <v>2.6869942060977925E-2</v>
      </c>
      <c r="BX552" s="312">
        <f t="shared" si="2740"/>
        <v>2.6869942060977925E-2</v>
      </c>
      <c r="BY552" s="312">
        <f t="shared" si="2740"/>
        <v>2.6869942060977925E-2</v>
      </c>
      <c r="BZ552" s="312">
        <f t="shared" si="2740"/>
        <v>2.6869942060977925E-2</v>
      </c>
      <c r="CA552" s="312">
        <f t="shared" si="2740"/>
        <v>2.6869942060977925E-2</v>
      </c>
      <c r="CB552" s="312">
        <f t="shared" si="2740"/>
        <v>2.6869942060977925E-2</v>
      </c>
      <c r="CC552" s="312">
        <f t="shared" si="2740"/>
        <v>2.6869942060977925E-2</v>
      </c>
      <c r="CD552" s="178"/>
    </row>
    <row r="553" spans="37:82">
      <c r="AK553" s="171" t="s">
        <v>717</v>
      </c>
      <c r="AL553" s="122"/>
      <c r="AM553" s="360"/>
      <c r="AN553" s="309">
        <f t="shared" ref="AN553:BI553" si="2741">AN480</f>
        <v>0.214</v>
      </c>
      <c r="AO553" s="308">
        <f t="shared" si="2741"/>
        <v>0.214</v>
      </c>
      <c r="AP553" s="308">
        <f t="shared" si="2741"/>
        <v>0.214</v>
      </c>
      <c r="AQ553" s="308">
        <f t="shared" si="2741"/>
        <v>0.214</v>
      </c>
      <c r="AR553" s="308">
        <f t="shared" si="2741"/>
        <v>0.214</v>
      </c>
      <c r="AS553" s="309">
        <f t="shared" si="2741"/>
        <v>0.214</v>
      </c>
      <c r="AT553" s="309">
        <f t="shared" si="2741"/>
        <v>0.20100000000000001</v>
      </c>
      <c r="AU553" s="309">
        <f t="shared" si="2741"/>
        <v>0.20100000000000001</v>
      </c>
      <c r="AV553" s="309">
        <f t="shared" si="2741"/>
        <v>0.20100000000000001</v>
      </c>
      <c r="AW553" s="309">
        <f t="shared" si="2741"/>
        <v>0.20100000000000001</v>
      </c>
      <c r="AX553" s="309">
        <f t="shared" si="2741"/>
        <v>0.20100000000000001</v>
      </c>
      <c r="AY553" s="309">
        <f t="shared" si="2741"/>
        <v>0.20100000000000001</v>
      </c>
      <c r="AZ553" s="309">
        <f t="shared" si="2741"/>
        <v>0.20100000000000001</v>
      </c>
      <c r="BA553" s="309">
        <f t="shared" si="2741"/>
        <v>0.20100000000000001</v>
      </c>
      <c r="BB553" s="309">
        <f t="shared" si="2741"/>
        <v>0.20100000000000001</v>
      </c>
      <c r="BC553" s="310">
        <f t="shared" si="2741"/>
        <v>0.20100000000000001</v>
      </c>
      <c r="BD553" s="310">
        <f t="shared" si="2741"/>
        <v>0.20100000000000001</v>
      </c>
      <c r="BE553" s="310">
        <f t="shared" si="2741"/>
        <v>0.20100000000000001</v>
      </c>
      <c r="BF553" s="310">
        <f t="shared" si="2741"/>
        <v>0.20100000000000001</v>
      </c>
      <c r="BG553" s="310">
        <f t="shared" si="2741"/>
        <v>0.20100000000000001</v>
      </c>
      <c r="BH553" s="310">
        <f t="shared" si="2741"/>
        <v>0.20100000000000001</v>
      </c>
      <c r="BI553" s="311">
        <f t="shared" si="2741"/>
        <v>0.20100000000000001</v>
      </c>
      <c r="BJ553" s="310">
        <v>0.25</v>
      </c>
      <c r="BK553" s="310">
        <f t="shared" ref="BK553:CC553" si="2742">+BJ553</f>
        <v>0.25</v>
      </c>
      <c r="BL553" s="310">
        <f t="shared" si="2742"/>
        <v>0.25</v>
      </c>
      <c r="BM553" s="312">
        <f t="shared" si="2742"/>
        <v>0.25</v>
      </c>
      <c r="BN553" s="312">
        <f t="shared" si="2742"/>
        <v>0.25</v>
      </c>
      <c r="BO553" s="312">
        <f t="shared" si="2742"/>
        <v>0.25</v>
      </c>
      <c r="BP553" s="312">
        <f t="shared" si="2742"/>
        <v>0.25</v>
      </c>
      <c r="BQ553" s="312">
        <f t="shared" si="2742"/>
        <v>0.25</v>
      </c>
      <c r="BR553" s="312">
        <f t="shared" si="2742"/>
        <v>0.25</v>
      </c>
      <c r="BS553" s="312">
        <f t="shared" si="2742"/>
        <v>0.25</v>
      </c>
      <c r="BT553" s="312">
        <f t="shared" si="2742"/>
        <v>0.25</v>
      </c>
      <c r="BU553" s="312">
        <f t="shared" si="2742"/>
        <v>0.25</v>
      </c>
      <c r="BV553" s="312">
        <f t="shared" si="2742"/>
        <v>0.25</v>
      </c>
      <c r="BW553" s="312">
        <f t="shared" si="2742"/>
        <v>0.25</v>
      </c>
      <c r="BX553" s="312">
        <f t="shared" si="2742"/>
        <v>0.25</v>
      </c>
      <c r="BY553" s="312">
        <f t="shared" si="2742"/>
        <v>0.25</v>
      </c>
      <c r="BZ553" s="312">
        <f t="shared" si="2742"/>
        <v>0.25</v>
      </c>
      <c r="CA553" s="312">
        <f t="shared" si="2742"/>
        <v>0.25</v>
      </c>
      <c r="CB553" s="312">
        <f t="shared" si="2742"/>
        <v>0.25</v>
      </c>
      <c r="CC553" s="312">
        <f t="shared" si="2742"/>
        <v>0.25</v>
      </c>
      <c r="CD553" s="178"/>
    </row>
    <row r="554" spans="37:82" ht="15.6">
      <c r="AK554" s="171" t="s">
        <v>718</v>
      </c>
      <c r="AL554" s="122"/>
      <c r="AM554" s="360"/>
      <c r="AN554" s="309">
        <f t="shared" ref="AN554:CC554" si="2743">AN481</f>
        <v>1.4E-2</v>
      </c>
      <c r="AO554" s="308">
        <f t="shared" si="2743"/>
        <v>1.4E-2</v>
      </c>
      <c r="AP554" s="308">
        <f t="shared" si="2743"/>
        <v>1.4E-2</v>
      </c>
      <c r="AQ554" s="308">
        <f t="shared" si="2743"/>
        <v>1.4E-2</v>
      </c>
      <c r="AR554" s="308">
        <f t="shared" si="2743"/>
        <v>1.4E-2</v>
      </c>
      <c r="AS554" s="309">
        <f t="shared" si="2743"/>
        <v>1.4E-2</v>
      </c>
      <c r="AT554" s="309">
        <f t="shared" si="2743"/>
        <v>1.4E-2</v>
      </c>
      <c r="AU554" s="309">
        <f t="shared" si="2743"/>
        <v>1.4E-2</v>
      </c>
      <c r="AV554" s="309">
        <f t="shared" si="2743"/>
        <v>1.4E-2</v>
      </c>
      <c r="AW554" s="309">
        <f t="shared" si="2743"/>
        <v>1.4E-2</v>
      </c>
      <c r="AX554" s="309">
        <f t="shared" si="2743"/>
        <v>1.4E-2</v>
      </c>
      <c r="AY554" s="309">
        <f t="shared" si="2743"/>
        <v>1.4E-2</v>
      </c>
      <c r="AZ554" s="309">
        <f t="shared" si="2743"/>
        <v>1.4E-2</v>
      </c>
      <c r="BA554" s="309">
        <f t="shared" si="2743"/>
        <v>1.4E-2</v>
      </c>
      <c r="BB554" s="309">
        <f t="shared" si="2743"/>
        <v>1.4E-2</v>
      </c>
      <c r="BC554" s="310">
        <f t="shared" si="2743"/>
        <v>1.4E-2</v>
      </c>
      <c r="BD554" s="310">
        <f t="shared" si="2743"/>
        <v>1.4E-2</v>
      </c>
      <c r="BE554" s="310">
        <f t="shared" si="2743"/>
        <v>1.4E-2</v>
      </c>
      <c r="BF554" s="310">
        <f t="shared" si="2743"/>
        <v>1.4E-2</v>
      </c>
      <c r="BG554" s="310">
        <f t="shared" si="2743"/>
        <v>1.4E-2</v>
      </c>
      <c r="BH554" s="310">
        <f t="shared" si="2743"/>
        <v>1.4E-2</v>
      </c>
      <c r="BI554" s="311">
        <f t="shared" si="2743"/>
        <v>1.4E-2</v>
      </c>
      <c r="BJ554" s="310">
        <f t="shared" si="2743"/>
        <v>1.4E-2</v>
      </c>
      <c r="BK554" s="310">
        <f t="shared" si="2743"/>
        <v>1.4E-2</v>
      </c>
      <c r="BL554" s="310">
        <f t="shared" si="2743"/>
        <v>1.4E-2</v>
      </c>
      <c r="BM554" s="312">
        <f t="shared" si="2743"/>
        <v>1.4E-2</v>
      </c>
      <c r="BN554" s="312">
        <f t="shared" si="2743"/>
        <v>1.4E-2</v>
      </c>
      <c r="BO554" s="312">
        <f t="shared" si="2743"/>
        <v>1.4E-2</v>
      </c>
      <c r="BP554" s="312">
        <f t="shared" si="2743"/>
        <v>1.4E-2</v>
      </c>
      <c r="BQ554" s="312">
        <f t="shared" si="2743"/>
        <v>1.4E-2</v>
      </c>
      <c r="BR554" s="312">
        <f t="shared" si="2743"/>
        <v>1.4E-2</v>
      </c>
      <c r="BS554" s="312">
        <f t="shared" si="2743"/>
        <v>1.4E-2</v>
      </c>
      <c r="BT554" s="312">
        <f t="shared" si="2743"/>
        <v>1.4E-2</v>
      </c>
      <c r="BU554" s="312">
        <f t="shared" si="2743"/>
        <v>1.4E-2</v>
      </c>
      <c r="BV554" s="312">
        <f t="shared" si="2743"/>
        <v>1.4E-2</v>
      </c>
      <c r="BW554" s="312">
        <f t="shared" si="2743"/>
        <v>1.4E-2</v>
      </c>
      <c r="BX554" s="312">
        <f t="shared" si="2743"/>
        <v>1.4E-2</v>
      </c>
      <c r="BY554" s="312">
        <f t="shared" si="2743"/>
        <v>1.4E-2</v>
      </c>
      <c r="BZ554" s="312">
        <f t="shared" si="2743"/>
        <v>1.4E-2</v>
      </c>
      <c r="CA554" s="312">
        <f t="shared" si="2743"/>
        <v>1.4E-2</v>
      </c>
      <c r="CB554" s="312">
        <f t="shared" si="2743"/>
        <v>1.4E-2</v>
      </c>
      <c r="CC554" s="312">
        <f t="shared" si="2743"/>
        <v>1.4E-2</v>
      </c>
      <c r="CD554" s="178"/>
    </row>
    <row r="555" spans="37:82">
      <c r="AK555" s="171" t="s">
        <v>719</v>
      </c>
      <c r="AL555" s="122"/>
      <c r="AM555" s="361"/>
      <c r="AN555" s="338">
        <f t="shared" ref="AN555:AS555" si="2744">AN482</f>
        <v>0.21</v>
      </c>
      <c r="AO555" s="308">
        <f t="shared" si="2744"/>
        <v>0.21</v>
      </c>
      <c r="AP555" s="308">
        <f t="shared" si="2744"/>
        <v>0.21</v>
      </c>
      <c r="AQ555" s="308">
        <f t="shared" si="2744"/>
        <v>0.21</v>
      </c>
      <c r="AR555" s="308">
        <f t="shared" si="2744"/>
        <v>0.21</v>
      </c>
      <c r="AS555" s="309">
        <f t="shared" si="2744"/>
        <v>0.21</v>
      </c>
      <c r="AT555" s="458">
        <f>IF(AND(AA90&gt;39082,AA90&lt;39142)=TRUE,21%,17%)</f>
        <v>0.17</v>
      </c>
      <c r="AU555" s="428">
        <v>0.22</v>
      </c>
      <c r="AV555" s="428">
        <f t="shared" ref="AV555" si="2745">AU555</f>
        <v>0.22</v>
      </c>
      <c r="AW555" s="428">
        <f t="shared" ref="AW555" si="2746">AV555</f>
        <v>0.22</v>
      </c>
      <c r="AX555" s="428">
        <f t="shared" ref="AX555" si="2747">AW555</f>
        <v>0.22</v>
      </c>
      <c r="AY555" s="428">
        <f t="shared" ref="AY555" si="2748">AX555</f>
        <v>0.22</v>
      </c>
      <c r="AZ555" s="428">
        <f t="shared" ref="AZ555" si="2749">AY555</f>
        <v>0.22</v>
      </c>
      <c r="BA555" s="428">
        <f t="shared" ref="BA555" si="2750">AZ555</f>
        <v>0.22</v>
      </c>
      <c r="BB555" s="428">
        <f>+BB482</f>
        <v>0.28999999999999998</v>
      </c>
      <c r="BC555" s="428">
        <f t="shared" ref="BC555" si="2751">BB555</f>
        <v>0.28999999999999998</v>
      </c>
      <c r="BD555" s="428">
        <f t="shared" ref="BD555" si="2752">BC555</f>
        <v>0.28999999999999998</v>
      </c>
      <c r="BE555" s="428">
        <f t="shared" ref="BE555" si="2753">BD555</f>
        <v>0.28999999999999998</v>
      </c>
      <c r="BF555" s="428">
        <v>0.251</v>
      </c>
      <c r="BG555" s="428">
        <f t="shared" ref="BG555" si="2754">BF555</f>
        <v>0.251</v>
      </c>
      <c r="BH555" s="428">
        <f t="shared" ref="BH555" si="2755">BG555</f>
        <v>0.251</v>
      </c>
      <c r="BI555" s="459">
        <f t="shared" ref="BI555" si="2756">BH555</f>
        <v>0.251</v>
      </c>
      <c r="BJ555" s="428">
        <v>0.25600000000000001</v>
      </c>
      <c r="BK555" s="428">
        <f t="shared" ref="BK555" si="2757">BJ555</f>
        <v>0.25600000000000001</v>
      </c>
      <c r="BL555" s="428">
        <f t="shared" ref="BL555" si="2758">BK555</f>
        <v>0.25600000000000001</v>
      </c>
      <c r="BM555" s="460">
        <f t="shared" ref="BM555" si="2759">BL555</f>
        <v>0.25600000000000001</v>
      </c>
      <c r="BN555" s="460">
        <f t="shared" ref="BN555" si="2760">BM555</f>
        <v>0.25600000000000001</v>
      </c>
      <c r="BO555" s="460">
        <f t="shared" ref="BO555" si="2761">BN555</f>
        <v>0.25600000000000001</v>
      </c>
      <c r="BP555" s="460">
        <f t="shared" ref="BP555" si="2762">BO555</f>
        <v>0.25600000000000001</v>
      </c>
      <c r="BQ555" s="460">
        <f t="shared" ref="BQ555" si="2763">BP555</f>
        <v>0.25600000000000001</v>
      </c>
      <c r="BR555" s="460">
        <f t="shared" ref="BR555" si="2764">BQ555</f>
        <v>0.25600000000000001</v>
      </c>
      <c r="BS555" s="460">
        <f t="shared" ref="BS555" si="2765">BR555</f>
        <v>0.25600000000000001</v>
      </c>
      <c r="BT555" s="460">
        <f t="shared" ref="BT555" si="2766">BS555</f>
        <v>0.25600000000000001</v>
      </c>
      <c r="BU555" s="460">
        <f t="shared" ref="BU555" si="2767">BT555</f>
        <v>0.25600000000000001</v>
      </c>
      <c r="BV555" s="460">
        <f t="shared" ref="BV555" si="2768">BU555</f>
        <v>0.25600000000000001</v>
      </c>
      <c r="BW555" s="460">
        <f t="shared" ref="BW555" si="2769">BV555</f>
        <v>0.25600000000000001</v>
      </c>
      <c r="BX555" s="460">
        <f t="shared" ref="BX555" si="2770">BW555</f>
        <v>0.25600000000000001</v>
      </c>
      <c r="BY555" s="460">
        <f t="shared" ref="BY555" si="2771">BX555</f>
        <v>0.25600000000000001</v>
      </c>
      <c r="BZ555" s="460">
        <f t="shared" ref="BZ555" si="2772">BY555</f>
        <v>0.25600000000000001</v>
      </c>
      <c r="CA555" s="460">
        <f t="shared" ref="CA555" si="2773">BZ555</f>
        <v>0.25600000000000001</v>
      </c>
      <c r="CB555" s="460">
        <f t="shared" ref="CB555" si="2774">CA555</f>
        <v>0.25600000000000001</v>
      </c>
      <c r="CC555" s="460">
        <f t="shared" ref="CC555" si="2775">CB555</f>
        <v>0.25600000000000001</v>
      </c>
      <c r="CD555" s="178"/>
    </row>
    <row r="556" spans="37:82">
      <c r="AK556" s="171" t="s">
        <v>720</v>
      </c>
      <c r="AL556" s="122"/>
      <c r="AM556" s="361"/>
      <c r="AN556" s="319">
        <f t="shared" ref="AN556:AS556" si="2776">AN483</f>
        <v>0.02</v>
      </c>
      <c r="AO556" s="318">
        <f t="shared" si="2776"/>
        <v>0.02</v>
      </c>
      <c r="AP556" s="318">
        <f t="shared" si="2776"/>
        <v>0.02</v>
      </c>
      <c r="AQ556" s="318">
        <f t="shared" si="2776"/>
        <v>0.02</v>
      </c>
      <c r="AR556" s="318">
        <f t="shared" si="2776"/>
        <v>0.02</v>
      </c>
      <c r="AS556" s="319">
        <f t="shared" si="2776"/>
        <v>0.02</v>
      </c>
      <c r="AT556" s="319">
        <f>AT483</f>
        <v>0.02</v>
      </c>
      <c r="AU556" s="319">
        <f t="shared" ref="AU556:CC556" si="2777">AU483</f>
        <v>0.02</v>
      </c>
      <c r="AV556" s="319">
        <f t="shared" si="2777"/>
        <v>0.02</v>
      </c>
      <c r="AW556" s="319">
        <f t="shared" si="2777"/>
        <v>0.02</v>
      </c>
      <c r="AX556" s="319">
        <f t="shared" si="2777"/>
        <v>0.02</v>
      </c>
      <c r="AY556" s="319">
        <f t="shared" si="2777"/>
        <v>0.02</v>
      </c>
      <c r="AZ556" s="319">
        <f t="shared" si="2777"/>
        <v>0.02</v>
      </c>
      <c r="BA556" s="319">
        <f t="shared" si="2777"/>
        <v>0.02</v>
      </c>
      <c r="BB556" s="319">
        <f t="shared" si="2777"/>
        <v>0.02</v>
      </c>
      <c r="BC556" s="320">
        <f t="shared" si="2777"/>
        <v>0.02</v>
      </c>
      <c r="BD556" s="320">
        <f t="shared" si="2777"/>
        <v>0.02</v>
      </c>
      <c r="BE556" s="320">
        <f t="shared" si="2777"/>
        <v>0.02</v>
      </c>
      <c r="BF556" s="320">
        <f t="shared" si="2777"/>
        <v>0.02</v>
      </c>
      <c r="BG556" s="320">
        <f t="shared" si="2777"/>
        <v>0.02</v>
      </c>
      <c r="BH556" s="320">
        <f t="shared" si="2777"/>
        <v>0.02</v>
      </c>
      <c r="BI556" s="321">
        <f t="shared" si="2777"/>
        <v>0.02</v>
      </c>
      <c r="BJ556" s="320">
        <f t="shared" si="2777"/>
        <v>0.02</v>
      </c>
      <c r="BK556" s="320">
        <f t="shared" si="2777"/>
        <v>0.02</v>
      </c>
      <c r="BL556" s="320">
        <f t="shared" si="2777"/>
        <v>0.02</v>
      </c>
      <c r="BM556" s="322">
        <f t="shared" si="2777"/>
        <v>0.02</v>
      </c>
      <c r="BN556" s="322">
        <f t="shared" si="2777"/>
        <v>0.02</v>
      </c>
      <c r="BO556" s="322">
        <f t="shared" si="2777"/>
        <v>0.02</v>
      </c>
      <c r="BP556" s="322">
        <f t="shared" si="2777"/>
        <v>0.02</v>
      </c>
      <c r="BQ556" s="322">
        <f t="shared" si="2777"/>
        <v>0.02</v>
      </c>
      <c r="BR556" s="322">
        <f t="shared" si="2777"/>
        <v>0.02</v>
      </c>
      <c r="BS556" s="322">
        <f t="shared" si="2777"/>
        <v>0.02</v>
      </c>
      <c r="BT556" s="322">
        <f t="shared" si="2777"/>
        <v>0.02</v>
      </c>
      <c r="BU556" s="322">
        <f t="shared" si="2777"/>
        <v>0.02</v>
      </c>
      <c r="BV556" s="322">
        <f t="shared" si="2777"/>
        <v>0.02</v>
      </c>
      <c r="BW556" s="322">
        <f t="shared" si="2777"/>
        <v>0.02</v>
      </c>
      <c r="BX556" s="322">
        <f t="shared" si="2777"/>
        <v>0.02</v>
      </c>
      <c r="BY556" s="322">
        <f t="shared" si="2777"/>
        <v>0.02</v>
      </c>
      <c r="BZ556" s="322">
        <f t="shared" si="2777"/>
        <v>0.02</v>
      </c>
      <c r="CA556" s="322">
        <f t="shared" si="2777"/>
        <v>0.02</v>
      </c>
      <c r="CB556" s="322">
        <f t="shared" si="2777"/>
        <v>0.02</v>
      </c>
      <c r="CC556" s="322">
        <f t="shared" si="2777"/>
        <v>0.02</v>
      </c>
      <c r="CD556" s="178"/>
    </row>
    <row r="557" spans="37:82">
      <c r="AK557" s="363"/>
      <c r="AL557" s="40"/>
      <c r="AM557" s="122"/>
      <c r="AN557" s="122"/>
      <c r="AO557" s="293"/>
      <c r="AP557" s="148"/>
      <c r="AQ557" s="148"/>
      <c r="AR557" s="148"/>
      <c r="BC557" s="121"/>
      <c r="BD557" s="121"/>
      <c r="BG557" s="121"/>
      <c r="BH557" s="121"/>
      <c r="BI557" s="294"/>
      <c r="BJ557" s="121"/>
      <c r="BK557" s="121"/>
      <c r="BL557" s="121"/>
      <c r="BM557" s="295"/>
      <c r="BN557" s="295"/>
      <c r="BO557" s="295"/>
      <c r="BP557" s="295"/>
      <c r="BQ557" s="295"/>
      <c r="BR557" s="295"/>
      <c r="BS557" s="295"/>
      <c r="BT557" s="295"/>
      <c r="BU557" s="295"/>
      <c r="BV557" s="295"/>
      <c r="BW557" s="295"/>
      <c r="BX557" s="295"/>
      <c r="BY557" s="295"/>
      <c r="BZ557" s="295"/>
      <c r="CA557" s="295"/>
      <c r="CB557" s="295"/>
      <c r="CC557" s="295"/>
      <c r="CD557" s="364"/>
    </row>
    <row r="558" spans="37:82">
      <c r="AK558" s="363"/>
      <c r="AL558" s="40"/>
      <c r="AM558" s="122"/>
      <c r="AN558" s="328">
        <v>2001</v>
      </c>
      <c r="AO558" s="329">
        <f t="shared" ref="AO558" si="2778">AN558+1</f>
        <v>2002</v>
      </c>
      <c r="AP558" s="148">
        <f t="shared" ref="AP558" si="2779">AO558+1</f>
        <v>2003</v>
      </c>
      <c r="AQ558" s="148">
        <f t="shared" ref="AQ558" si="2780">AP558+1</f>
        <v>2004</v>
      </c>
      <c r="AR558" s="148">
        <f t="shared" ref="AR558" si="2781">AQ558+1</f>
        <v>2005</v>
      </c>
      <c r="AS558" s="3">
        <f t="shared" ref="AS558" si="2782">AR558+1</f>
        <v>2006</v>
      </c>
      <c r="AT558" s="3">
        <f t="shared" ref="AT558" si="2783">AS558+1</f>
        <v>2007</v>
      </c>
      <c r="AU558" s="3">
        <f t="shared" ref="AU558" si="2784">AT558+1</f>
        <v>2008</v>
      </c>
      <c r="AV558" s="3">
        <f t="shared" ref="AV558" si="2785">AU558+1</f>
        <v>2009</v>
      </c>
      <c r="AW558" s="3">
        <f t="shared" ref="AW558" si="2786">AV558+1</f>
        <v>2010</v>
      </c>
      <c r="AX558" s="3">
        <f t="shared" ref="AX558" si="2787">AW558+1</f>
        <v>2011</v>
      </c>
      <c r="AY558" s="3">
        <f t="shared" ref="AY558" si="2788">AX558+1</f>
        <v>2012</v>
      </c>
      <c r="AZ558" s="3">
        <f t="shared" ref="AZ558" si="2789">AY558+1</f>
        <v>2013</v>
      </c>
      <c r="BA558" s="3">
        <f t="shared" ref="BA558" si="2790">AZ558+1</f>
        <v>2014</v>
      </c>
      <c r="BB558" s="3">
        <f t="shared" ref="BB558" si="2791">BA558+1</f>
        <v>2015</v>
      </c>
      <c r="BC558" s="121">
        <f t="shared" ref="BC558" si="2792">BB558+1</f>
        <v>2016</v>
      </c>
      <c r="BD558" s="121">
        <f t="shared" ref="BD558" si="2793">BC558+1</f>
        <v>2017</v>
      </c>
      <c r="BE558" s="121">
        <f t="shared" ref="BE558" si="2794">BD558+1</f>
        <v>2018</v>
      </c>
      <c r="BF558" s="121">
        <f t="shared" ref="BF558" si="2795">BE558+1</f>
        <v>2019</v>
      </c>
      <c r="BG558" s="121">
        <f t="shared" ref="BG558" si="2796">BF558+1</f>
        <v>2020</v>
      </c>
      <c r="BH558" s="121">
        <f t="shared" ref="BH558" si="2797">BG558+1</f>
        <v>2021</v>
      </c>
      <c r="BI558" s="294">
        <f t="shared" ref="BI558" si="2798">BH558+1</f>
        <v>2022</v>
      </c>
      <c r="BJ558" s="121">
        <f t="shared" ref="BJ558" si="2799">BI558+1</f>
        <v>2023</v>
      </c>
      <c r="BK558" s="121">
        <f t="shared" ref="BK558" si="2800">BJ558+1</f>
        <v>2024</v>
      </c>
      <c r="BL558" s="121">
        <f t="shared" ref="BL558" si="2801">BK558+1</f>
        <v>2025</v>
      </c>
      <c r="BM558" s="295">
        <f t="shared" ref="BM558" si="2802">BL558+1</f>
        <v>2026</v>
      </c>
      <c r="BN558" s="295">
        <f t="shared" ref="BN558" si="2803">BM558+1</f>
        <v>2027</v>
      </c>
      <c r="BO558" s="295">
        <f t="shared" ref="BO558" si="2804">BN558+1</f>
        <v>2028</v>
      </c>
      <c r="BP558" s="295">
        <f t="shared" ref="BP558" si="2805">BO558+1</f>
        <v>2029</v>
      </c>
      <c r="BQ558" s="295">
        <f t="shared" ref="BQ558" si="2806">BP558+1</f>
        <v>2030</v>
      </c>
      <c r="BR558" s="295">
        <f t="shared" ref="BR558" si="2807">BQ558+1</f>
        <v>2031</v>
      </c>
      <c r="BS558" s="295">
        <f t="shared" ref="BS558" si="2808">BR558+1</f>
        <v>2032</v>
      </c>
      <c r="BT558" s="295">
        <f t="shared" ref="BT558" si="2809">BS558+1</f>
        <v>2033</v>
      </c>
      <c r="BU558" s="295">
        <f t="shared" ref="BU558" si="2810">BT558+1</f>
        <v>2034</v>
      </c>
      <c r="BV558" s="295">
        <f t="shared" ref="BV558" si="2811">BU558+1</f>
        <v>2035</v>
      </c>
      <c r="BW558" s="295">
        <f t="shared" ref="BW558" si="2812">BV558+1</f>
        <v>2036</v>
      </c>
      <c r="BX558" s="295">
        <f t="shared" ref="BX558" si="2813">BW558+1</f>
        <v>2037</v>
      </c>
      <c r="BY558" s="295">
        <f t="shared" ref="BY558" si="2814">BX558+1</f>
        <v>2038</v>
      </c>
      <c r="BZ558" s="295">
        <f t="shared" ref="BZ558" si="2815">BY558+1</f>
        <v>2039</v>
      </c>
      <c r="CA558" s="295">
        <f t="shared" ref="CA558" si="2816">BZ558+1</f>
        <v>2040</v>
      </c>
      <c r="CB558" s="295">
        <f t="shared" ref="CB558" si="2817">CA558+1</f>
        <v>2041</v>
      </c>
      <c r="CC558" s="295">
        <f t="shared" ref="CC558" si="2818">CB558+1</f>
        <v>2042</v>
      </c>
      <c r="CD558" s="364"/>
    </row>
    <row r="559" spans="37:82">
      <c r="AK559" s="171"/>
      <c r="AL559" s="122"/>
      <c r="AM559" s="122"/>
      <c r="AN559" s="122" t="s">
        <v>721</v>
      </c>
      <c r="AO559" s="293" t="s">
        <v>721</v>
      </c>
      <c r="AP559" s="148" t="s">
        <v>721</v>
      </c>
      <c r="AQ559" s="148" t="s">
        <v>721</v>
      </c>
      <c r="AR559" s="148" t="s">
        <v>721</v>
      </c>
      <c r="AS559" s="3" t="s">
        <v>721</v>
      </c>
      <c r="AT559" s="3" t="s">
        <v>721</v>
      </c>
      <c r="AU559" s="3" t="s">
        <v>721</v>
      </c>
      <c r="AV559" s="3" t="s">
        <v>721</v>
      </c>
      <c r="AW559" s="3" t="s">
        <v>721</v>
      </c>
      <c r="AX559" s="3" t="s">
        <v>721</v>
      </c>
      <c r="AY559" s="3" t="s">
        <v>721</v>
      </c>
      <c r="AZ559" s="3" t="s">
        <v>721</v>
      </c>
      <c r="BA559" s="3" t="s">
        <v>721</v>
      </c>
      <c r="BB559" s="3" t="s">
        <v>721</v>
      </c>
      <c r="BC559" s="121" t="s">
        <v>721</v>
      </c>
      <c r="BD559" s="121" t="s">
        <v>721</v>
      </c>
      <c r="BE559" s="121" t="s">
        <v>721</v>
      </c>
      <c r="BF559" s="121" t="s">
        <v>721</v>
      </c>
      <c r="BG559" s="121" t="s">
        <v>721</v>
      </c>
      <c r="BH559" s="121" t="s">
        <v>721</v>
      </c>
      <c r="BI559" s="294" t="s">
        <v>721</v>
      </c>
      <c r="BJ559" s="121" t="s">
        <v>721</v>
      </c>
      <c r="BK559" s="121" t="s">
        <v>721</v>
      </c>
      <c r="BL559" s="121" t="s">
        <v>721</v>
      </c>
      <c r="BM559" s="295" t="s">
        <v>721</v>
      </c>
      <c r="BN559" s="295" t="s">
        <v>721</v>
      </c>
      <c r="BO559" s="295" t="s">
        <v>721</v>
      </c>
      <c r="BP559" s="295" t="s">
        <v>721</v>
      </c>
      <c r="BQ559" s="295" t="s">
        <v>721</v>
      </c>
      <c r="BR559" s="295" t="s">
        <v>721</v>
      </c>
      <c r="BS559" s="295" t="s">
        <v>721</v>
      </c>
      <c r="BT559" s="295" t="s">
        <v>721</v>
      </c>
      <c r="BU559" s="295" t="s">
        <v>721</v>
      </c>
      <c r="BV559" s="295" t="s">
        <v>721</v>
      </c>
      <c r="BW559" s="295" t="s">
        <v>721</v>
      </c>
      <c r="BX559" s="295" t="s">
        <v>721</v>
      </c>
      <c r="BY559" s="295" t="s">
        <v>721</v>
      </c>
      <c r="BZ559" s="295" t="s">
        <v>721</v>
      </c>
      <c r="CA559" s="295" t="s">
        <v>721</v>
      </c>
      <c r="CB559" s="295" t="s">
        <v>721</v>
      </c>
      <c r="CC559" s="295" t="s">
        <v>721</v>
      </c>
      <c r="CD559" s="364"/>
    </row>
    <row r="560" spans="37:82">
      <c r="AK560" s="171" t="s">
        <v>715</v>
      </c>
      <c r="AL560" s="122"/>
      <c r="AM560" s="122"/>
      <c r="AN560" s="300">
        <f t="shared" ref="AN560:CC560" si="2819">AN487</f>
        <v>2.6651231066002534E-2</v>
      </c>
      <c r="AO560" s="300">
        <f t="shared" si="2819"/>
        <v>3.7659730819599391E-2</v>
      </c>
      <c r="AP560" s="300">
        <f t="shared" si="2819"/>
        <v>4.1433788213758316E-2</v>
      </c>
      <c r="AQ560" s="299">
        <f t="shared" si="2819"/>
        <v>4.1022225148983571E-2</v>
      </c>
      <c r="AR560" s="299">
        <f t="shared" si="2819"/>
        <v>3.2974624821844323E-2</v>
      </c>
      <c r="AS560" s="300">
        <f t="shared" si="2819"/>
        <v>1.741105519772157E-2</v>
      </c>
      <c r="AT560" s="300">
        <f t="shared" si="2819"/>
        <v>1.0559160160651171E-2</v>
      </c>
      <c r="AU560" s="300">
        <f t="shared" si="2819"/>
        <v>1.0162187059377326E-2</v>
      </c>
      <c r="AV560" s="300">
        <f t="shared" si="2819"/>
        <v>1.7668932912550117E-2</v>
      </c>
      <c r="AW560" s="300">
        <f t="shared" si="2819"/>
        <v>2.5444356029305171E-2</v>
      </c>
      <c r="AX560" s="300">
        <f t="shared" si="2819"/>
        <v>2.4641313377188334E-2</v>
      </c>
      <c r="AY560" s="300">
        <f t="shared" si="2819"/>
        <v>2.1741447391596669E-2</v>
      </c>
      <c r="AZ560" s="300">
        <f t="shared" si="2819"/>
        <v>2.5437233887533495E-2</v>
      </c>
      <c r="BA560" s="300">
        <f t="shared" si="2819"/>
        <v>1.3861492515345297E-2</v>
      </c>
      <c r="BB560" s="300">
        <f t="shared" si="2819"/>
        <v>1.3694652802078267E-2</v>
      </c>
      <c r="BC560" s="301">
        <f t="shared" si="2819"/>
        <v>1.2383656557784395E-2</v>
      </c>
      <c r="BD560" s="301">
        <f t="shared" si="2819"/>
        <v>1.3646416148230811E-2</v>
      </c>
      <c r="BE560" s="301">
        <f t="shared" si="2819"/>
        <v>1.451037729467175E-2</v>
      </c>
      <c r="BF560" s="301">
        <f t="shared" si="2819"/>
        <v>1.6186984318659059E-2</v>
      </c>
      <c r="BG560" s="301">
        <f t="shared" si="2819"/>
        <v>2.056297127094453E-2</v>
      </c>
      <c r="BH560" s="301">
        <f t="shared" si="2819"/>
        <v>2.2436713595748392E-2</v>
      </c>
      <c r="BI560" s="302">
        <f t="shared" si="2819"/>
        <v>2.1004539684301715E-2</v>
      </c>
      <c r="BJ560" s="301">
        <f t="shared" si="2819"/>
        <v>2.4462787806639907E-2</v>
      </c>
      <c r="BK560" s="301">
        <f t="shared" si="2819"/>
        <v>5.0900385505608714E-2</v>
      </c>
      <c r="BL560" s="301">
        <f t="shared" si="2819"/>
        <v>6.2614622044458779E-2</v>
      </c>
      <c r="BM560" s="303">
        <f t="shared" si="2819"/>
        <v>6.2614622044458779E-2</v>
      </c>
      <c r="BN560" s="303">
        <f t="shared" si="2819"/>
        <v>6.2614622044458779E-2</v>
      </c>
      <c r="BO560" s="303">
        <f t="shared" si="2819"/>
        <v>6.2614622044458779E-2</v>
      </c>
      <c r="BP560" s="303">
        <f t="shared" si="2819"/>
        <v>6.2614622044458779E-2</v>
      </c>
      <c r="BQ560" s="303">
        <f t="shared" si="2819"/>
        <v>6.2614622044458779E-2</v>
      </c>
      <c r="BR560" s="303">
        <f t="shared" si="2819"/>
        <v>6.2614622044458779E-2</v>
      </c>
      <c r="BS560" s="303">
        <f t="shared" si="2819"/>
        <v>6.2614622044458779E-2</v>
      </c>
      <c r="BT560" s="303">
        <f t="shared" si="2819"/>
        <v>6.2614622044458779E-2</v>
      </c>
      <c r="BU560" s="303">
        <f t="shared" si="2819"/>
        <v>6.2614622044458779E-2</v>
      </c>
      <c r="BV560" s="303">
        <f t="shared" si="2819"/>
        <v>6.2614622044458779E-2</v>
      </c>
      <c r="BW560" s="303">
        <f t="shared" si="2819"/>
        <v>6.2614622044458779E-2</v>
      </c>
      <c r="BX560" s="303">
        <f t="shared" si="2819"/>
        <v>6.2614622044458779E-2</v>
      </c>
      <c r="BY560" s="303">
        <f t="shared" si="2819"/>
        <v>6.2614622044458779E-2</v>
      </c>
      <c r="BZ560" s="303">
        <f t="shared" si="2819"/>
        <v>6.2614622044458779E-2</v>
      </c>
      <c r="CA560" s="303">
        <f t="shared" si="2819"/>
        <v>6.2614622044458779E-2</v>
      </c>
      <c r="CB560" s="303">
        <f t="shared" si="2819"/>
        <v>6.2614622044458779E-2</v>
      </c>
      <c r="CC560" s="303">
        <f t="shared" si="2819"/>
        <v>6.2614622044458779E-2</v>
      </c>
      <c r="CD560" s="364"/>
    </row>
    <row r="561" spans="37:82">
      <c r="AK561" s="171" t="s">
        <v>716</v>
      </c>
      <c r="AL561" s="122"/>
      <c r="AM561" s="122"/>
      <c r="AN561" s="309">
        <f t="shared" ref="AN561:CC561" si="2820">AN488</f>
        <v>5.4500009839908214E-2</v>
      </c>
      <c r="AO561" s="309">
        <f t="shared" si="2820"/>
        <v>4.7799991598603153E-2</v>
      </c>
      <c r="AP561" s="309">
        <f t="shared" si="2820"/>
        <v>4.6599997461220122E-2</v>
      </c>
      <c r="AQ561" s="308">
        <f t="shared" si="2820"/>
        <v>4.5000007490993976E-2</v>
      </c>
      <c r="AR561" s="308">
        <f t="shared" si="2820"/>
        <v>3.9300011835601056E-2</v>
      </c>
      <c r="AS561" s="309">
        <f t="shared" si="2820"/>
        <v>3.6156695917221038E-2</v>
      </c>
      <c r="AT561" s="309">
        <f t="shared" si="2820"/>
        <v>3.8235620751875921E-2</v>
      </c>
      <c r="AU561" s="309">
        <f t="shared" si="2820"/>
        <v>4.410003903757409E-2</v>
      </c>
      <c r="AV561" s="309">
        <f t="shared" si="2820"/>
        <v>4.2200028760331243E-2</v>
      </c>
      <c r="AW561" s="309">
        <f t="shared" si="2820"/>
        <v>3.8900033450578686E-2</v>
      </c>
      <c r="AX561" s="309">
        <f t="shared" si="2820"/>
        <v>3.1000007537453245E-2</v>
      </c>
      <c r="AY561" s="309">
        <f t="shared" si="2820"/>
        <v>2.7100009653499013E-2</v>
      </c>
      <c r="AZ561" s="309">
        <f t="shared" si="2820"/>
        <v>2.2300050192195053E-2</v>
      </c>
      <c r="BA561" s="309">
        <f t="shared" si="2820"/>
        <v>2.5299957325744638E-2</v>
      </c>
      <c r="BB561" s="309">
        <f t="shared" si="2820"/>
        <v>1.5399960174683036E-2</v>
      </c>
      <c r="BC561" s="310">
        <f t="shared" si="2820"/>
        <v>1.1100034333807018E-2</v>
      </c>
      <c r="BD561" s="310">
        <f t="shared" si="2820"/>
        <v>7.1000003200292205E-3</v>
      </c>
      <c r="BE561" s="310">
        <f t="shared" si="2820"/>
        <v>9.1000155016305317E-3</v>
      </c>
      <c r="BF561" s="310">
        <f t="shared" si="2820"/>
        <v>8.6000335029261521E-3</v>
      </c>
      <c r="BG561" s="310">
        <f t="shared" si="2820"/>
        <v>1.0400554570129117E-3</v>
      </c>
      <c r="BH561" s="310">
        <f t="shared" si="2820"/>
        <v>-2.1600186074329786E-3</v>
      </c>
      <c r="BI561" s="311">
        <f t="shared" si="2820"/>
        <v>8.7995469739587939E-4</v>
      </c>
      <c r="BJ561" s="310">
        <f t="shared" si="2820"/>
        <v>2.3329968858514682E-2</v>
      </c>
      <c r="BK561" s="310">
        <f t="shared" si="2820"/>
        <v>3.0590005328907655E-2</v>
      </c>
      <c r="BL561" s="310">
        <f t="shared" si="2820"/>
        <v>2.6869942060977925E-2</v>
      </c>
      <c r="BM561" s="312">
        <f t="shared" si="2820"/>
        <v>2.6869942060977925E-2</v>
      </c>
      <c r="BN561" s="312">
        <f t="shared" si="2820"/>
        <v>2.6869942060977925E-2</v>
      </c>
      <c r="BO561" s="312">
        <f t="shared" si="2820"/>
        <v>2.6869942060977925E-2</v>
      </c>
      <c r="BP561" s="312">
        <f t="shared" si="2820"/>
        <v>2.6869942060977925E-2</v>
      </c>
      <c r="BQ561" s="312">
        <f t="shared" si="2820"/>
        <v>2.6869942060977925E-2</v>
      </c>
      <c r="BR561" s="312">
        <f t="shared" si="2820"/>
        <v>2.6869942060977925E-2</v>
      </c>
      <c r="BS561" s="312">
        <f t="shared" si="2820"/>
        <v>2.6869942060977925E-2</v>
      </c>
      <c r="BT561" s="312">
        <f t="shared" si="2820"/>
        <v>2.6869942060977925E-2</v>
      </c>
      <c r="BU561" s="312">
        <f t="shared" si="2820"/>
        <v>2.6869942060977925E-2</v>
      </c>
      <c r="BV561" s="312">
        <f t="shared" si="2820"/>
        <v>2.6869942060977925E-2</v>
      </c>
      <c r="BW561" s="312">
        <f t="shared" si="2820"/>
        <v>2.6869942060977925E-2</v>
      </c>
      <c r="BX561" s="312">
        <f t="shared" si="2820"/>
        <v>2.6869942060977925E-2</v>
      </c>
      <c r="BY561" s="312">
        <f t="shared" si="2820"/>
        <v>2.6869942060977925E-2</v>
      </c>
      <c r="BZ561" s="312">
        <f t="shared" si="2820"/>
        <v>2.6869942060977925E-2</v>
      </c>
      <c r="CA561" s="312">
        <f t="shared" si="2820"/>
        <v>2.6869942060977925E-2</v>
      </c>
      <c r="CB561" s="312">
        <f t="shared" si="2820"/>
        <v>2.6869942060977925E-2</v>
      </c>
      <c r="CC561" s="312">
        <f t="shared" si="2820"/>
        <v>2.6869942060977925E-2</v>
      </c>
      <c r="CD561" s="364"/>
    </row>
    <row r="562" spans="37:82">
      <c r="AK562" s="171" t="s">
        <v>717</v>
      </c>
      <c r="AL562" s="122"/>
      <c r="AM562" s="122"/>
      <c r="AN562" s="309">
        <f t="shared" ref="AN562:BI562" si="2821">AN489</f>
        <v>0.214</v>
      </c>
      <c r="AO562" s="309">
        <f t="shared" si="2821"/>
        <v>0.214</v>
      </c>
      <c r="AP562" s="309">
        <f t="shared" si="2821"/>
        <v>0.214</v>
      </c>
      <c r="AQ562" s="308">
        <f t="shared" si="2821"/>
        <v>0.214</v>
      </c>
      <c r="AR562" s="308">
        <f t="shared" si="2821"/>
        <v>0.214</v>
      </c>
      <c r="AS562" s="309">
        <f t="shared" si="2821"/>
        <v>0.214</v>
      </c>
      <c r="AT562" s="309">
        <f t="shared" si="2821"/>
        <v>0.20100000000000001</v>
      </c>
      <c r="AU562" s="309">
        <f t="shared" si="2821"/>
        <v>0.20100000000000001</v>
      </c>
      <c r="AV562" s="309">
        <f t="shared" si="2821"/>
        <v>0.20100000000000001</v>
      </c>
      <c r="AW562" s="309">
        <f t="shared" si="2821"/>
        <v>0.20100000000000001</v>
      </c>
      <c r="AX562" s="309">
        <f t="shared" si="2821"/>
        <v>0.20100000000000001</v>
      </c>
      <c r="AY562" s="309">
        <f t="shared" si="2821"/>
        <v>0.20100000000000001</v>
      </c>
      <c r="AZ562" s="309">
        <f t="shared" si="2821"/>
        <v>0.20100000000000001</v>
      </c>
      <c r="BA562" s="309">
        <f t="shared" si="2821"/>
        <v>0.20100000000000001</v>
      </c>
      <c r="BB562" s="309">
        <f t="shared" si="2821"/>
        <v>0.20100000000000001</v>
      </c>
      <c r="BC562" s="310">
        <f t="shared" si="2821"/>
        <v>0.20100000000000001</v>
      </c>
      <c r="BD562" s="310">
        <f t="shared" si="2821"/>
        <v>0.20100000000000001</v>
      </c>
      <c r="BE562" s="310">
        <f t="shared" si="2821"/>
        <v>0.20100000000000001</v>
      </c>
      <c r="BF562" s="310">
        <f t="shared" si="2821"/>
        <v>0.20100000000000001</v>
      </c>
      <c r="BG562" s="310">
        <f t="shared" si="2821"/>
        <v>0.20100000000000001</v>
      </c>
      <c r="BH562" s="310">
        <f t="shared" si="2821"/>
        <v>0.20100000000000001</v>
      </c>
      <c r="BI562" s="311">
        <f t="shared" si="2821"/>
        <v>0.20100000000000001</v>
      </c>
      <c r="BJ562" s="310">
        <v>0.25</v>
      </c>
      <c r="BK562" s="310">
        <f t="shared" ref="BK562:CC562" si="2822">+BJ562</f>
        <v>0.25</v>
      </c>
      <c r="BL562" s="310">
        <f t="shared" si="2822"/>
        <v>0.25</v>
      </c>
      <c r="BM562" s="312">
        <f t="shared" si="2822"/>
        <v>0.25</v>
      </c>
      <c r="BN562" s="312">
        <f t="shared" si="2822"/>
        <v>0.25</v>
      </c>
      <c r="BO562" s="312">
        <f t="shared" si="2822"/>
        <v>0.25</v>
      </c>
      <c r="BP562" s="312">
        <f t="shared" si="2822"/>
        <v>0.25</v>
      </c>
      <c r="BQ562" s="312">
        <f t="shared" si="2822"/>
        <v>0.25</v>
      </c>
      <c r="BR562" s="312">
        <f t="shared" si="2822"/>
        <v>0.25</v>
      </c>
      <c r="BS562" s="312">
        <f t="shared" si="2822"/>
        <v>0.25</v>
      </c>
      <c r="BT562" s="312">
        <f t="shared" si="2822"/>
        <v>0.25</v>
      </c>
      <c r="BU562" s="312">
        <f t="shared" si="2822"/>
        <v>0.25</v>
      </c>
      <c r="BV562" s="312">
        <f t="shared" si="2822"/>
        <v>0.25</v>
      </c>
      <c r="BW562" s="312">
        <f t="shared" si="2822"/>
        <v>0.25</v>
      </c>
      <c r="BX562" s="312">
        <f t="shared" si="2822"/>
        <v>0.25</v>
      </c>
      <c r="BY562" s="312">
        <f t="shared" si="2822"/>
        <v>0.25</v>
      </c>
      <c r="BZ562" s="312">
        <f t="shared" si="2822"/>
        <v>0.25</v>
      </c>
      <c r="CA562" s="312">
        <f t="shared" si="2822"/>
        <v>0.25</v>
      </c>
      <c r="CB562" s="312">
        <f t="shared" si="2822"/>
        <v>0.25</v>
      </c>
      <c r="CC562" s="312">
        <f t="shared" si="2822"/>
        <v>0.25</v>
      </c>
      <c r="CD562" s="364"/>
    </row>
    <row r="563" spans="37:82" ht="15.6">
      <c r="AK563" s="171" t="s">
        <v>718</v>
      </c>
      <c r="AL563" s="122"/>
      <c r="AM563" s="122"/>
      <c r="AN563" s="309">
        <f t="shared" ref="AN563:CC563" si="2823">AN490</f>
        <v>0</v>
      </c>
      <c r="AO563" s="309">
        <f t="shared" si="2823"/>
        <v>0</v>
      </c>
      <c r="AP563" s="309">
        <f t="shared" si="2823"/>
        <v>0</v>
      </c>
      <c r="AQ563" s="308">
        <f t="shared" si="2823"/>
        <v>0</v>
      </c>
      <c r="AR563" s="308">
        <f t="shared" si="2823"/>
        <v>0</v>
      </c>
      <c r="AS563" s="309">
        <f t="shared" si="2823"/>
        <v>0</v>
      </c>
      <c r="AT563" s="309">
        <f t="shared" si="2823"/>
        <v>0</v>
      </c>
      <c r="AU563" s="309">
        <f t="shared" si="2823"/>
        <v>0</v>
      </c>
      <c r="AV563" s="309">
        <f t="shared" si="2823"/>
        <v>0</v>
      </c>
      <c r="AW563" s="309">
        <f t="shared" si="2823"/>
        <v>0</v>
      </c>
      <c r="AX563" s="309">
        <f t="shared" si="2823"/>
        <v>0</v>
      </c>
      <c r="AY563" s="309">
        <f t="shared" si="2823"/>
        <v>0</v>
      </c>
      <c r="AZ563" s="309">
        <f t="shared" si="2823"/>
        <v>0</v>
      </c>
      <c r="BA563" s="309">
        <f t="shared" si="2823"/>
        <v>0</v>
      </c>
      <c r="BB563" s="309">
        <f t="shared" si="2823"/>
        <v>0</v>
      </c>
      <c r="BC563" s="310">
        <f t="shared" si="2823"/>
        <v>0</v>
      </c>
      <c r="BD563" s="310">
        <f t="shared" si="2823"/>
        <v>0</v>
      </c>
      <c r="BE563" s="310">
        <f t="shared" si="2823"/>
        <v>0</v>
      </c>
      <c r="BF563" s="310">
        <f t="shared" si="2823"/>
        <v>0</v>
      </c>
      <c r="BG563" s="310">
        <f t="shared" si="2823"/>
        <v>0</v>
      </c>
      <c r="BH563" s="310">
        <f t="shared" si="2823"/>
        <v>0</v>
      </c>
      <c r="BI563" s="311">
        <f t="shared" si="2823"/>
        <v>0</v>
      </c>
      <c r="BJ563" s="310">
        <f t="shared" si="2823"/>
        <v>0</v>
      </c>
      <c r="BK563" s="310">
        <f t="shared" si="2823"/>
        <v>0</v>
      </c>
      <c r="BL563" s="310">
        <f t="shared" si="2823"/>
        <v>0</v>
      </c>
      <c r="BM563" s="312">
        <f t="shared" si="2823"/>
        <v>0</v>
      </c>
      <c r="BN563" s="312">
        <f t="shared" si="2823"/>
        <v>0</v>
      </c>
      <c r="BO563" s="312">
        <f t="shared" si="2823"/>
        <v>0</v>
      </c>
      <c r="BP563" s="312">
        <f t="shared" si="2823"/>
        <v>0</v>
      </c>
      <c r="BQ563" s="312">
        <f t="shared" si="2823"/>
        <v>0</v>
      </c>
      <c r="BR563" s="312">
        <f t="shared" si="2823"/>
        <v>0</v>
      </c>
      <c r="BS563" s="312">
        <f t="shared" si="2823"/>
        <v>0</v>
      </c>
      <c r="BT563" s="312">
        <f t="shared" si="2823"/>
        <v>0</v>
      </c>
      <c r="BU563" s="312">
        <f t="shared" si="2823"/>
        <v>0</v>
      </c>
      <c r="BV563" s="312">
        <f t="shared" si="2823"/>
        <v>0</v>
      </c>
      <c r="BW563" s="312">
        <f t="shared" si="2823"/>
        <v>0</v>
      </c>
      <c r="BX563" s="312">
        <f t="shared" si="2823"/>
        <v>0</v>
      </c>
      <c r="BY563" s="312">
        <f t="shared" si="2823"/>
        <v>0</v>
      </c>
      <c r="BZ563" s="312">
        <f t="shared" si="2823"/>
        <v>0</v>
      </c>
      <c r="CA563" s="312">
        <f t="shared" si="2823"/>
        <v>0</v>
      </c>
      <c r="CB563" s="312">
        <f t="shared" si="2823"/>
        <v>0</v>
      </c>
      <c r="CC563" s="312">
        <f t="shared" si="2823"/>
        <v>0</v>
      </c>
      <c r="CD563" s="364"/>
    </row>
    <row r="564" spans="37:82">
      <c r="AK564" s="171" t="s">
        <v>719</v>
      </c>
      <c r="AL564" s="122"/>
      <c r="AM564" s="122"/>
      <c r="AN564" s="338">
        <f t="shared" ref="AN564:AT564" si="2824">AN491</f>
        <v>0.21</v>
      </c>
      <c r="AO564" s="308">
        <f t="shared" si="2824"/>
        <v>0.21</v>
      </c>
      <c r="AP564" s="308">
        <f t="shared" si="2824"/>
        <v>0.21</v>
      </c>
      <c r="AQ564" s="308">
        <f t="shared" si="2824"/>
        <v>0.21</v>
      </c>
      <c r="AR564" s="308">
        <f t="shared" si="2824"/>
        <v>0.21</v>
      </c>
      <c r="AS564" s="309">
        <f t="shared" si="2824"/>
        <v>0.21</v>
      </c>
      <c r="AT564" s="309">
        <f t="shared" si="2824"/>
        <v>0.17</v>
      </c>
      <c r="AU564" s="309">
        <f>AU555</f>
        <v>0.22</v>
      </c>
      <c r="AV564" s="309">
        <f t="shared" ref="AV564" si="2825">AU564</f>
        <v>0.22</v>
      </c>
      <c r="AW564" s="309">
        <f t="shared" ref="AW564" si="2826">AV564</f>
        <v>0.22</v>
      </c>
      <c r="AX564" s="309">
        <f t="shared" ref="AX564" si="2827">AW564</f>
        <v>0.22</v>
      </c>
      <c r="AY564" s="309">
        <f t="shared" ref="AY564" si="2828">AX564</f>
        <v>0.22</v>
      </c>
      <c r="AZ564" s="309">
        <f t="shared" ref="AZ564" si="2829">AY564</f>
        <v>0.22</v>
      </c>
      <c r="BA564" s="309">
        <f t="shared" ref="BA564" si="2830">AZ564</f>
        <v>0.22</v>
      </c>
      <c r="BB564" s="428">
        <f>+BB491</f>
        <v>0.23</v>
      </c>
      <c r="BC564" s="310">
        <f t="shared" ref="BC564" si="2831">BB564</f>
        <v>0.23</v>
      </c>
      <c r="BD564" s="310">
        <f t="shared" ref="BD564" si="2832">BC564</f>
        <v>0.23</v>
      </c>
      <c r="BE564" s="310">
        <f t="shared" ref="BE564" si="2833">BD564</f>
        <v>0.23</v>
      </c>
      <c r="BF564" s="310">
        <v>0.22800000000000001</v>
      </c>
      <c r="BG564" s="310">
        <f t="shared" ref="BG564" si="2834">BF564</f>
        <v>0.22800000000000001</v>
      </c>
      <c r="BH564" s="310">
        <f t="shared" ref="BH564" si="2835">BG564</f>
        <v>0.22800000000000001</v>
      </c>
      <c r="BI564" s="311">
        <f t="shared" ref="BI564" si="2836">BH564</f>
        <v>0.22800000000000001</v>
      </c>
      <c r="BJ564" s="310">
        <v>0.249</v>
      </c>
      <c r="BK564" s="310">
        <f t="shared" ref="BK564" si="2837">BJ564</f>
        <v>0.249</v>
      </c>
      <c r="BL564" s="310">
        <f t="shared" ref="BL564" si="2838">BK564</f>
        <v>0.249</v>
      </c>
      <c r="BM564" s="312">
        <f t="shared" ref="BM564" si="2839">BL564</f>
        <v>0.249</v>
      </c>
      <c r="BN564" s="312">
        <f t="shared" ref="BN564" si="2840">BM564</f>
        <v>0.249</v>
      </c>
      <c r="BO564" s="312">
        <f t="shared" ref="BO564" si="2841">BN564</f>
        <v>0.249</v>
      </c>
      <c r="BP564" s="312">
        <f t="shared" ref="BP564" si="2842">BO564</f>
        <v>0.249</v>
      </c>
      <c r="BQ564" s="312">
        <f t="shared" ref="BQ564" si="2843">BP564</f>
        <v>0.249</v>
      </c>
      <c r="BR564" s="312">
        <f t="shared" ref="BR564" si="2844">BQ564</f>
        <v>0.249</v>
      </c>
      <c r="BS564" s="312">
        <f t="shared" ref="BS564" si="2845">BR564</f>
        <v>0.249</v>
      </c>
      <c r="BT564" s="312">
        <f t="shared" ref="BT564" si="2846">BS564</f>
        <v>0.249</v>
      </c>
      <c r="BU564" s="312">
        <f t="shared" ref="BU564" si="2847">BT564</f>
        <v>0.249</v>
      </c>
      <c r="BV564" s="312">
        <f t="shared" ref="BV564" si="2848">BU564</f>
        <v>0.249</v>
      </c>
      <c r="BW564" s="312">
        <f t="shared" ref="BW564" si="2849">BV564</f>
        <v>0.249</v>
      </c>
      <c r="BX564" s="312">
        <f t="shared" ref="BX564" si="2850">BW564</f>
        <v>0.249</v>
      </c>
      <c r="BY564" s="312">
        <f t="shared" ref="BY564" si="2851">BX564</f>
        <v>0.249</v>
      </c>
      <c r="BZ564" s="312">
        <f t="shared" ref="BZ564" si="2852">BY564</f>
        <v>0.249</v>
      </c>
      <c r="CA564" s="312">
        <f t="shared" ref="CA564" si="2853">BZ564</f>
        <v>0.249</v>
      </c>
      <c r="CB564" s="312">
        <f t="shared" ref="CB564" si="2854">CA564</f>
        <v>0.249</v>
      </c>
      <c r="CC564" s="312">
        <f t="shared" ref="CC564" si="2855">CB564</f>
        <v>0.249</v>
      </c>
      <c r="CD564" s="364"/>
    </row>
    <row r="565" spans="37:82">
      <c r="AK565" s="171" t="s">
        <v>720</v>
      </c>
      <c r="AL565" s="122"/>
      <c r="AM565" s="122"/>
      <c r="AN565" s="366">
        <f t="shared" ref="AN565:CC565" si="2856">AN492</f>
        <v>0.02</v>
      </c>
      <c r="AO565" s="366">
        <f t="shared" si="2856"/>
        <v>0.02</v>
      </c>
      <c r="AP565" s="366">
        <f t="shared" si="2856"/>
        <v>0.02</v>
      </c>
      <c r="AQ565" s="318">
        <f t="shared" si="2856"/>
        <v>0.02</v>
      </c>
      <c r="AR565" s="318">
        <f t="shared" si="2856"/>
        <v>0.02</v>
      </c>
      <c r="AS565" s="319">
        <f t="shared" si="2856"/>
        <v>0.02</v>
      </c>
      <c r="AT565" s="319">
        <f t="shared" si="2856"/>
        <v>0.02</v>
      </c>
      <c r="AU565" s="319">
        <f t="shared" si="2856"/>
        <v>0.02</v>
      </c>
      <c r="AV565" s="319">
        <f t="shared" si="2856"/>
        <v>0.02</v>
      </c>
      <c r="AW565" s="319">
        <f t="shared" si="2856"/>
        <v>0.02</v>
      </c>
      <c r="AX565" s="319">
        <f t="shared" si="2856"/>
        <v>0.02</v>
      </c>
      <c r="AY565" s="319">
        <f t="shared" si="2856"/>
        <v>0.02</v>
      </c>
      <c r="AZ565" s="319">
        <f t="shared" si="2856"/>
        <v>0.02</v>
      </c>
      <c r="BA565" s="319">
        <f t="shared" si="2856"/>
        <v>0.02</v>
      </c>
      <c r="BB565" s="319">
        <f t="shared" si="2856"/>
        <v>0.02</v>
      </c>
      <c r="BC565" s="320">
        <f t="shared" si="2856"/>
        <v>0.02</v>
      </c>
      <c r="BD565" s="320">
        <f t="shared" si="2856"/>
        <v>0.02</v>
      </c>
      <c r="BE565" s="320">
        <f t="shared" si="2856"/>
        <v>0.02</v>
      </c>
      <c r="BF565" s="320">
        <f t="shared" si="2856"/>
        <v>0.02</v>
      </c>
      <c r="BG565" s="320">
        <f t="shared" si="2856"/>
        <v>0.02</v>
      </c>
      <c r="BH565" s="320">
        <f t="shared" si="2856"/>
        <v>0.02</v>
      </c>
      <c r="BI565" s="321">
        <f t="shared" si="2856"/>
        <v>0.02</v>
      </c>
      <c r="BJ565" s="320">
        <f t="shared" si="2856"/>
        <v>0.02</v>
      </c>
      <c r="BK565" s="320">
        <f t="shared" si="2856"/>
        <v>0.02</v>
      </c>
      <c r="BL565" s="320">
        <f t="shared" si="2856"/>
        <v>0.02</v>
      </c>
      <c r="BM565" s="322">
        <f t="shared" si="2856"/>
        <v>0.02</v>
      </c>
      <c r="BN565" s="322">
        <f t="shared" si="2856"/>
        <v>0.02</v>
      </c>
      <c r="BO565" s="322">
        <f t="shared" si="2856"/>
        <v>0.02</v>
      </c>
      <c r="BP565" s="322">
        <f t="shared" si="2856"/>
        <v>0.02</v>
      </c>
      <c r="BQ565" s="322">
        <f t="shared" si="2856"/>
        <v>0.02</v>
      </c>
      <c r="BR565" s="322">
        <f t="shared" si="2856"/>
        <v>0.02</v>
      </c>
      <c r="BS565" s="322">
        <f t="shared" si="2856"/>
        <v>0.02</v>
      </c>
      <c r="BT565" s="322">
        <f t="shared" si="2856"/>
        <v>0.02</v>
      </c>
      <c r="BU565" s="322">
        <f t="shared" si="2856"/>
        <v>0.02</v>
      </c>
      <c r="BV565" s="322">
        <f t="shared" si="2856"/>
        <v>0.02</v>
      </c>
      <c r="BW565" s="322">
        <f t="shared" si="2856"/>
        <v>0.02</v>
      </c>
      <c r="BX565" s="322">
        <f t="shared" si="2856"/>
        <v>0.02</v>
      </c>
      <c r="BY565" s="322">
        <f t="shared" si="2856"/>
        <v>0.02</v>
      </c>
      <c r="BZ565" s="322">
        <f t="shared" si="2856"/>
        <v>0.02</v>
      </c>
      <c r="CA565" s="322">
        <f t="shared" si="2856"/>
        <v>0.02</v>
      </c>
      <c r="CB565" s="322">
        <f t="shared" si="2856"/>
        <v>0.02</v>
      </c>
      <c r="CC565" s="322">
        <f t="shared" si="2856"/>
        <v>0.02</v>
      </c>
      <c r="CD565" s="364"/>
    </row>
    <row r="566" spans="37:82">
      <c r="AK566" s="171"/>
      <c r="AL566" s="122"/>
      <c r="AM566" s="122"/>
      <c r="AN566" s="122"/>
      <c r="AO566" s="293"/>
      <c r="AP566" s="148"/>
      <c r="AQ566" s="148"/>
      <c r="AR566" s="148"/>
      <c r="BC566" s="121"/>
      <c r="BD566" s="121"/>
      <c r="BG566" s="121"/>
      <c r="BH566" s="121"/>
      <c r="BI566" s="294"/>
      <c r="BJ566" s="121"/>
      <c r="BK566" s="121"/>
      <c r="BL566" s="121"/>
      <c r="BM566" s="295"/>
      <c r="BN566" s="295"/>
      <c r="BO566" s="295"/>
      <c r="BP566" s="295"/>
      <c r="BQ566" s="295"/>
      <c r="BR566" s="295"/>
      <c r="BS566" s="295"/>
      <c r="BT566" s="295"/>
      <c r="BU566" s="295"/>
      <c r="BV566" s="295"/>
      <c r="BW566" s="295"/>
      <c r="BX566" s="295"/>
      <c r="BY566" s="295"/>
      <c r="BZ566" s="295"/>
      <c r="CA566" s="295"/>
      <c r="CB566" s="295"/>
      <c r="CC566" s="295"/>
      <c r="CD566" s="364"/>
    </row>
    <row r="567" spans="37:82">
      <c r="AK567" s="171"/>
      <c r="AL567" s="122"/>
      <c r="AM567" s="122"/>
      <c r="AN567" s="122">
        <v>2001</v>
      </c>
      <c r="AO567" s="329">
        <f t="shared" ref="AO567" si="2857">AN567+1</f>
        <v>2002</v>
      </c>
      <c r="AP567" s="148">
        <f t="shared" ref="AP567" si="2858">AO567+1</f>
        <v>2003</v>
      </c>
      <c r="AQ567" s="148">
        <f t="shared" ref="AQ567" si="2859">AP567+1</f>
        <v>2004</v>
      </c>
      <c r="AR567" s="148">
        <f t="shared" ref="AR567" si="2860">AQ567+1</f>
        <v>2005</v>
      </c>
      <c r="AS567" s="3">
        <f t="shared" ref="AS567" si="2861">AR567+1</f>
        <v>2006</v>
      </c>
      <c r="AT567" s="3">
        <f t="shared" ref="AT567" si="2862">AS567+1</f>
        <v>2007</v>
      </c>
      <c r="AU567" s="3">
        <f t="shared" ref="AU567" si="2863">AT567+1</f>
        <v>2008</v>
      </c>
      <c r="AV567" s="3">
        <f t="shared" ref="AV567" si="2864">AU567+1</f>
        <v>2009</v>
      </c>
      <c r="AW567" s="3">
        <f t="shared" ref="AW567" si="2865">AV567+1</f>
        <v>2010</v>
      </c>
      <c r="AX567" s="3">
        <f t="shared" ref="AX567" si="2866">AW567+1</f>
        <v>2011</v>
      </c>
      <c r="AY567" s="3">
        <f t="shared" ref="AY567" si="2867">AX567+1</f>
        <v>2012</v>
      </c>
      <c r="AZ567" s="3">
        <f t="shared" ref="AZ567" si="2868">AY567+1</f>
        <v>2013</v>
      </c>
      <c r="BA567" s="3">
        <f t="shared" ref="BA567" si="2869">AZ567+1</f>
        <v>2014</v>
      </c>
      <c r="BB567" s="3">
        <f t="shared" ref="BB567" si="2870">BA567+1</f>
        <v>2015</v>
      </c>
      <c r="BC567" s="121">
        <f t="shared" ref="BC567" si="2871">BB567+1</f>
        <v>2016</v>
      </c>
      <c r="BD567" s="121">
        <f t="shared" ref="BD567" si="2872">BC567+1</f>
        <v>2017</v>
      </c>
      <c r="BE567" s="121">
        <f t="shared" ref="BE567" si="2873">BD567+1</f>
        <v>2018</v>
      </c>
      <c r="BF567" s="121">
        <f t="shared" ref="BF567" si="2874">BE567+1</f>
        <v>2019</v>
      </c>
      <c r="BG567" s="121">
        <f t="shared" ref="BG567" si="2875">BF567+1</f>
        <v>2020</v>
      </c>
      <c r="BH567" s="121">
        <f t="shared" ref="BH567" si="2876">BG567+1</f>
        <v>2021</v>
      </c>
      <c r="BI567" s="294">
        <f t="shared" ref="BI567" si="2877">BH567+1</f>
        <v>2022</v>
      </c>
      <c r="BJ567" s="121">
        <f t="shared" ref="BJ567" si="2878">BI567+1</f>
        <v>2023</v>
      </c>
      <c r="BK567" s="121">
        <f t="shared" ref="BK567" si="2879">BJ567+1</f>
        <v>2024</v>
      </c>
      <c r="BL567" s="121">
        <f t="shared" ref="BL567" si="2880">BK567+1</f>
        <v>2025</v>
      </c>
      <c r="BM567" s="295">
        <f t="shared" ref="BM567" si="2881">BL567+1</f>
        <v>2026</v>
      </c>
      <c r="BN567" s="295">
        <f t="shared" ref="BN567" si="2882">BM567+1</f>
        <v>2027</v>
      </c>
      <c r="BO567" s="295">
        <f t="shared" ref="BO567" si="2883">BN567+1</f>
        <v>2028</v>
      </c>
      <c r="BP567" s="295">
        <f t="shared" ref="BP567" si="2884">BO567+1</f>
        <v>2029</v>
      </c>
      <c r="BQ567" s="295">
        <f t="shared" ref="BQ567" si="2885">BP567+1</f>
        <v>2030</v>
      </c>
      <c r="BR567" s="295">
        <f t="shared" ref="BR567" si="2886">BQ567+1</f>
        <v>2031</v>
      </c>
      <c r="BS567" s="295">
        <f t="shared" ref="BS567" si="2887">BR567+1</f>
        <v>2032</v>
      </c>
      <c r="BT567" s="295">
        <f t="shared" ref="BT567" si="2888">BS567+1</f>
        <v>2033</v>
      </c>
      <c r="BU567" s="295">
        <f t="shared" ref="BU567" si="2889">BT567+1</f>
        <v>2034</v>
      </c>
      <c r="BV567" s="295">
        <f t="shared" ref="BV567" si="2890">BU567+1</f>
        <v>2035</v>
      </c>
      <c r="BW567" s="295">
        <f t="shared" ref="BW567" si="2891">BV567+1</f>
        <v>2036</v>
      </c>
      <c r="BX567" s="295">
        <f t="shared" ref="BX567" si="2892">BW567+1</f>
        <v>2037</v>
      </c>
      <c r="BY567" s="295">
        <f t="shared" ref="BY567" si="2893">BX567+1</f>
        <v>2038</v>
      </c>
      <c r="BZ567" s="295">
        <f t="shared" ref="BZ567" si="2894">BY567+1</f>
        <v>2039</v>
      </c>
      <c r="CA567" s="295">
        <f t="shared" ref="CA567" si="2895">BZ567+1</f>
        <v>2040</v>
      </c>
      <c r="CB567" s="295">
        <f t="shared" ref="CB567" si="2896">CA567+1</f>
        <v>2041</v>
      </c>
      <c r="CC567" s="295">
        <f t="shared" ref="CC567" si="2897">CB567+1</f>
        <v>2042</v>
      </c>
      <c r="CD567" s="364"/>
    </row>
    <row r="568" spans="37:82">
      <c r="AK568" s="171"/>
      <c r="AL568" s="122"/>
      <c r="AM568" s="122"/>
      <c r="AN568" s="122" t="s">
        <v>722</v>
      </c>
      <c r="AO568" s="293" t="s">
        <v>722</v>
      </c>
      <c r="AP568" s="148" t="s">
        <v>722</v>
      </c>
      <c r="AQ568" s="148" t="s">
        <v>722</v>
      </c>
      <c r="AR568" s="148" t="s">
        <v>722</v>
      </c>
      <c r="AS568" s="3" t="s">
        <v>722</v>
      </c>
      <c r="AT568" s="3" t="s">
        <v>722</v>
      </c>
      <c r="AU568" s="3" t="s">
        <v>722</v>
      </c>
      <c r="AV568" s="3" t="s">
        <v>722</v>
      </c>
      <c r="AW568" s="3" t="s">
        <v>722</v>
      </c>
      <c r="AX568" s="3" t="s">
        <v>722</v>
      </c>
      <c r="AY568" s="3" t="s">
        <v>722</v>
      </c>
      <c r="AZ568" s="3" t="s">
        <v>722</v>
      </c>
      <c r="BA568" s="3" t="s">
        <v>722</v>
      </c>
      <c r="BB568" s="3" t="s">
        <v>722</v>
      </c>
      <c r="BC568" s="121" t="s">
        <v>722</v>
      </c>
      <c r="BD568" s="121" t="s">
        <v>722</v>
      </c>
      <c r="BE568" s="121" t="s">
        <v>722</v>
      </c>
      <c r="BF568" s="121" t="s">
        <v>722</v>
      </c>
      <c r="BG568" s="121" t="s">
        <v>722</v>
      </c>
      <c r="BH568" s="121" t="s">
        <v>722</v>
      </c>
      <c r="BI568" s="294" t="s">
        <v>722</v>
      </c>
      <c r="BJ568" s="121" t="s">
        <v>722</v>
      </c>
      <c r="BK568" s="121" t="s">
        <v>722</v>
      </c>
      <c r="BL568" s="121" t="s">
        <v>722</v>
      </c>
      <c r="BM568" s="295" t="s">
        <v>722</v>
      </c>
      <c r="BN568" s="295" t="s">
        <v>722</v>
      </c>
      <c r="BO568" s="295" t="s">
        <v>722</v>
      </c>
      <c r="BP568" s="295" t="s">
        <v>722</v>
      </c>
      <c r="BQ568" s="295" t="s">
        <v>722</v>
      </c>
      <c r="BR568" s="295" t="s">
        <v>722</v>
      </c>
      <c r="BS568" s="295" t="s">
        <v>722</v>
      </c>
      <c r="BT568" s="295" t="s">
        <v>722</v>
      </c>
      <c r="BU568" s="295" t="s">
        <v>722</v>
      </c>
      <c r="BV568" s="295" t="s">
        <v>722</v>
      </c>
      <c r="BW568" s="295" t="s">
        <v>722</v>
      </c>
      <c r="BX568" s="295" t="s">
        <v>722</v>
      </c>
      <c r="BY568" s="295" t="s">
        <v>722</v>
      </c>
      <c r="BZ568" s="295" t="s">
        <v>722</v>
      </c>
      <c r="CA568" s="295" t="s">
        <v>722</v>
      </c>
      <c r="CB568" s="295" t="s">
        <v>722</v>
      </c>
      <c r="CC568" s="295" t="s">
        <v>722</v>
      </c>
      <c r="CD568" s="364"/>
    </row>
    <row r="569" spans="37:82">
      <c r="AK569" s="171" t="s">
        <v>715</v>
      </c>
      <c r="AL569" s="122"/>
      <c r="AM569" s="122"/>
      <c r="AN569" s="300">
        <f t="shared" ref="AN569:CC569" si="2898">AN496</f>
        <v>2.6651231066002534E-2</v>
      </c>
      <c r="AO569" s="300">
        <f t="shared" si="2898"/>
        <v>3.7659730819599391E-2</v>
      </c>
      <c r="AP569" s="300">
        <f t="shared" si="2898"/>
        <v>4.1433788213758316E-2</v>
      </c>
      <c r="AQ569" s="299">
        <f t="shared" si="2898"/>
        <v>4.1022225148983571E-2</v>
      </c>
      <c r="AR569" s="299">
        <f t="shared" si="2898"/>
        <v>3.2974624821844323E-2</v>
      </c>
      <c r="AS569" s="300">
        <f t="shared" si="2898"/>
        <v>1.741105519772157E-2</v>
      </c>
      <c r="AT569" s="300">
        <f t="shared" si="2898"/>
        <v>1.0559160160651171E-2</v>
      </c>
      <c r="AU569" s="300">
        <f t="shared" si="2898"/>
        <v>1.0162187059377326E-2</v>
      </c>
      <c r="AV569" s="300">
        <f t="shared" si="2898"/>
        <v>1.7668932912550117E-2</v>
      </c>
      <c r="AW569" s="300">
        <f t="shared" si="2898"/>
        <v>2.5444356029305171E-2</v>
      </c>
      <c r="AX569" s="300">
        <f t="shared" si="2898"/>
        <v>2.4641313377188334E-2</v>
      </c>
      <c r="AY569" s="300">
        <f t="shared" si="2898"/>
        <v>2.1741447391596669E-2</v>
      </c>
      <c r="AZ569" s="300">
        <f t="shared" si="2898"/>
        <v>2.5437233887533495E-2</v>
      </c>
      <c r="BA569" s="300">
        <f t="shared" si="2898"/>
        <v>1.3861492515345297E-2</v>
      </c>
      <c r="BB569" s="300">
        <f t="shared" si="2898"/>
        <v>1.3694652802078267E-2</v>
      </c>
      <c r="BC569" s="301">
        <f t="shared" si="2898"/>
        <v>1.2383656557784395E-2</v>
      </c>
      <c r="BD569" s="301">
        <f t="shared" si="2898"/>
        <v>1.3646416148230811E-2</v>
      </c>
      <c r="BE569" s="301">
        <f t="shared" si="2898"/>
        <v>1.451037729467175E-2</v>
      </c>
      <c r="BF569" s="301">
        <f t="shared" si="2898"/>
        <v>1.6186984318659059E-2</v>
      </c>
      <c r="BG569" s="301">
        <f t="shared" si="2898"/>
        <v>2.056297127094453E-2</v>
      </c>
      <c r="BH569" s="301">
        <f t="shared" si="2898"/>
        <v>2.2436713595748392E-2</v>
      </c>
      <c r="BI569" s="302">
        <f t="shared" si="2898"/>
        <v>2.1004539684301715E-2</v>
      </c>
      <c r="BJ569" s="301">
        <f t="shared" si="2898"/>
        <v>2.4462787806639907E-2</v>
      </c>
      <c r="BK569" s="301">
        <f t="shared" si="2898"/>
        <v>5.0900385505608714E-2</v>
      </c>
      <c r="BL569" s="301">
        <f t="shared" si="2898"/>
        <v>6.2614622044458779E-2</v>
      </c>
      <c r="BM569" s="303">
        <f t="shared" si="2898"/>
        <v>6.2614622044458779E-2</v>
      </c>
      <c r="BN569" s="303">
        <f t="shared" si="2898"/>
        <v>6.2614622044458779E-2</v>
      </c>
      <c r="BO569" s="303">
        <f t="shared" si="2898"/>
        <v>6.2614622044458779E-2</v>
      </c>
      <c r="BP569" s="303">
        <f t="shared" si="2898"/>
        <v>6.2614622044458779E-2</v>
      </c>
      <c r="BQ569" s="303">
        <f t="shared" si="2898"/>
        <v>6.2614622044458779E-2</v>
      </c>
      <c r="BR569" s="303">
        <f t="shared" si="2898"/>
        <v>6.2614622044458779E-2</v>
      </c>
      <c r="BS569" s="303">
        <f t="shared" si="2898"/>
        <v>6.2614622044458779E-2</v>
      </c>
      <c r="BT569" s="303">
        <f t="shared" si="2898"/>
        <v>6.2614622044458779E-2</v>
      </c>
      <c r="BU569" s="303">
        <f t="shared" si="2898"/>
        <v>6.2614622044458779E-2</v>
      </c>
      <c r="BV569" s="303">
        <f t="shared" si="2898"/>
        <v>6.2614622044458779E-2</v>
      </c>
      <c r="BW569" s="303">
        <f t="shared" si="2898"/>
        <v>6.2614622044458779E-2</v>
      </c>
      <c r="BX569" s="303">
        <f t="shared" si="2898"/>
        <v>6.2614622044458779E-2</v>
      </c>
      <c r="BY569" s="303">
        <f t="shared" si="2898"/>
        <v>6.2614622044458779E-2</v>
      </c>
      <c r="BZ569" s="303">
        <f t="shared" si="2898"/>
        <v>6.2614622044458779E-2</v>
      </c>
      <c r="CA569" s="303">
        <f t="shared" si="2898"/>
        <v>6.2614622044458779E-2</v>
      </c>
      <c r="CB569" s="303">
        <f t="shared" si="2898"/>
        <v>6.2614622044458779E-2</v>
      </c>
      <c r="CC569" s="303">
        <f t="shared" si="2898"/>
        <v>6.2614622044458779E-2</v>
      </c>
      <c r="CD569" s="364"/>
    </row>
    <row r="570" spans="37:82">
      <c r="AK570" s="171" t="s">
        <v>716</v>
      </c>
      <c r="AL570" s="122"/>
      <c r="AM570" s="122"/>
      <c r="AN570" s="309">
        <f t="shared" ref="AN570:CC570" si="2899">AN497</f>
        <v>5.4500009839908214E-2</v>
      </c>
      <c r="AO570" s="309">
        <f t="shared" si="2899"/>
        <v>4.7799991598603153E-2</v>
      </c>
      <c r="AP570" s="309">
        <f t="shared" si="2899"/>
        <v>4.6599997461220122E-2</v>
      </c>
      <c r="AQ570" s="308">
        <f t="shared" si="2899"/>
        <v>4.5000007490993976E-2</v>
      </c>
      <c r="AR570" s="308">
        <f t="shared" si="2899"/>
        <v>3.9300011835601056E-2</v>
      </c>
      <c r="AS570" s="309">
        <f t="shared" si="2899"/>
        <v>3.6156695917221038E-2</v>
      </c>
      <c r="AT570" s="309">
        <f t="shared" si="2899"/>
        <v>3.8235620751875921E-2</v>
      </c>
      <c r="AU570" s="309">
        <f t="shared" si="2899"/>
        <v>4.410003903757409E-2</v>
      </c>
      <c r="AV570" s="309">
        <f t="shared" si="2899"/>
        <v>4.2200028760331243E-2</v>
      </c>
      <c r="AW570" s="309">
        <f t="shared" si="2899"/>
        <v>3.8900033450578686E-2</v>
      </c>
      <c r="AX570" s="309">
        <f t="shared" si="2899"/>
        <v>3.1000007537453245E-2</v>
      </c>
      <c r="AY570" s="309">
        <f t="shared" si="2899"/>
        <v>2.7100009653499013E-2</v>
      </c>
      <c r="AZ570" s="309">
        <f t="shared" si="2899"/>
        <v>2.2300050192195053E-2</v>
      </c>
      <c r="BA570" s="309">
        <f t="shared" si="2899"/>
        <v>2.5299957325744638E-2</v>
      </c>
      <c r="BB570" s="309">
        <f t="shared" si="2899"/>
        <v>1.5399960174683036E-2</v>
      </c>
      <c r="BC570" s="310">
        <f t="shared" si="2899"/>
        <v>1.1100034333807018E-2</v>
      </c>
      <c r="BD570" s="310">
        <f t="shared" si="2899"/>
        <v>7.1000003200292205E-3</v>
      </c>
      <c r="BE570" s="310">
        <f t="shared" si="2899"/>
        <v>9.1000155016305317E-3</v>
      </c>
      <c r="BF570" s="310">
        <f t="shared" si="2899"/>
        <v>8.6000335029261521E-3</v>
      </c>
      <c r="BG570" s="310">
        <f t="shared" si="2899"/>
        <v>1.0400554570129117E-3</v>
      </c>
      <c r="BH570" s="310">
        <f t="shared" si="2899"/>
        <v>-2.1600186074329786E-3</v>
      </c>
      <c r="BI570" s="311">
        <f t="shared" si="2899"/>
        <v>8.7995469739587939E-4</v>
      </c>
      <c r="BJ570" s="310">
        <f t="shared" si="2899"/>
        <v>2.3329968858514682E-2</v>
      </c>
      <c r="BK570" s="310">
        <f t="shared" si="2899"/>
        <v>3.0590005328907655E-2</v>
      </c>
      <c r="BL570" s="310">
        <f t="shared" si="2899"/>
        <v>2.6869942060977925E-2</v>
      </c>
      <c r="BM570" s="312">
        <f t="shared" si="2899"/>
        <v>2.6869942060977925E-2</v>
      </c>
      <c r="BN570" s="312">
        <f t="shared" si="2899"/>
        <v>2.6869942060977925E-2</v>
      </c>
      <c r="BO570" s="312">
        <f t="shared" si="2899"/>
        <v>2.6869942060977925E-2</v>
      </c>
      <c r="BP570" s="312">
        <f t="shared" si="2899"/>
        <v>2.6869942060977925E-2</v>
      </c>
      <c r="BQ570" s="312">
        <f t="shared" si="2899"/>
        <v>2.6869942060977925E-2</v>
      </c>
      <c r="BR570" s="312">
        <f t="shared" si="2899"/>
        <v>2.6869942060977925E-2</v>
      </c>
      <c r="BS570" s="312">
        <f t="shared" si="2899"/>
        <v>2.6869942060977925E-2</v>
      </c>
      <c r="BT570" s="312">
        <f t="shared" si="2899"/>
        <v>2.6869942060977925E-2</v>
      </c>
      <c r="BU570" s="312">
        <f t="shared" si="2899"/>
        <v>2.6869942060977925E-2</v>
      </c>
      <c r="BV570" s="312">
        <f t="shared" si="2899"/>
        <v>2.6869942060977925E-2</v>
      </c>
      <c r="BW570" s="312">
        <f t="shared" si="2899"/>
        <v>2.6869942060977925E-2</v>
      </c>
      <c r="BX570" s="312">
        <f t="shared" si="2899"/>
        <v>2.6869942060977925E-2</v>
      </c>
      <c r="BY570" s="312">
        <f t="shared" si="2899"/>
        <v>2.6869942060977925E-2</v>
      </c>
      <c r="BZ570" s="312">
        <f t="shared" si="2899"/>
        <v>2.6869942060977925E-2</v>
      </c>
      <c r="CA570" s="312">
        <f t="shared" si="2899"/>
        <v>2.6869942060977925E-2</v>
      </c>
      <c r="CB570" s="312">
        <f t="shared" si="2899"/>
        <v>2.6869942060977925E-2</v>
      </c>
      <c r="CC570" s="312">
        <f t="shared" si="2899"/>
        <v>2.6869942060977925E-2</v>
      </c>
      <c r="CD570" s="364"/>
    </row>
    <row r="571" spans="37:82">
      <c r="AK571" s="171" t="s">
        <v>717</v>
      </c>
      <c r="AL571" s="122"/>
      <c r="AM571" s="122"/>
      <c r="AN571" s="309">
        <f t="shared" ref="AN571:BI571" si="2900">AN498</f>
        <v>0.36899999999999999</v>
      </c>
      <c r="AO571" s="309">
        <f t="shared" si="2900"/>
        <v>0.36899999999999999</v>
      </c>
      <c r="AP571" s="309">
        <f t="shared" si="2900"/>
        <v>0.36899999999999999</v>
      </c>
      <c r="AQ571" s="308">
        <f t="shared" si="2900"/>
        <v>0.36899999999999999</v>
      </c>
      <c r="AR571" s="308">
        <f t="shared" si="2900"/>
        <v>0.36899999999999999</v>
      </c>
      <c r="AS571" s="309">
        <f t="shared" si="2900"/>
        <v>0.36899999999999999</v>
      </c>
      <c r="AT571" s="309">
        <f t="shared" si="2900"/>
        <v>0.26300000000000001</v>
      </c>
      <c r="AU571" s="309">
        <f t="shared" si="2900"/>
        <v>0.26300000000000001</v>
      </c>
      <c r="AV571" s="309">
        <f t="shared" si="2900"/>
        <v>0.26300000000000001</v>
      </c>
      <c r="AW571" s="309">
        <f t="shared" si="2900"/>
        <v>0.26300000000000001</v>
      </c>
      <c r="AX571" s="309">
        <f t="shared" si="2900"/>
        <v>0.26300000000000001</v>
      </c>
      <c r="AY571" s="309">
        <f t="shared" si="2900"/>
        <v>0.26300000000000001</v>
      </c>
      <c r="AZ571" s="309">
        <f t="shared" si="2900"/>
        <v>0.26300000000000001</v>
      </c>
      <c r="BA571" s="309">
        <f t="shared" si="2900"/>
        <v>0.26300000000000001</v>
      </c>
      <c r="BB571" s="309">
        <f t="shared" si="2900"/>
        <v>0.26300000000000001</v>
      </c>
      <c r="BC571" s="310">
        <f t="shared" si="2900"/>
        <v>0.26300000000000001</v>
      </c>
      <c r="BD571" s="310">
        <f t="shared" si="2900"/>
        <v>0.26300000000000001</v>
      </c>
      <c r="BE571" s="310">
        <f t="shared" si="2900"/>
        <v>0.26300000000000001</v>
      </c>
      <c r="BF571" s="310">
        <f t="shared" si="2900"/>
        <v>0.26300000000000001</v>
      </c>
      <c r="BG571" s="310">
        <f t="shared" si="2900"/>
        <v>0.26300000000000001</v>
      </c>
      <c r="BH571" s="310">
        <f t="shared" si="2900"/>
        <v>0.26300000000000001</v>
      </c>
      <c r="BI571" s="311">
        <f t="shared" si="2900"/>
        <v>0.26300000000000001</v>
      </c>
      <c r="BJ571" s="310">
        <v>0.14000000000000001</v>
      </c>
      <c r="BK571" s="310">
        <f t="shared" ref="BK571:CC571" si="2901">+BJ571</f>
        <v>0.14000000000000001</v>
      </c>
      <c r="BL571" s="310">
        <f t="shared" si="2901"/>
        <v>0.14000000000000001</v>
      </c>
      <c r="BM571" s="312">
        <f t="shared" si="2901"/>
        <v>0.14000000000000001</v>
      </c>
      <c r="BN571" s="312">
        <f t="shared" si="2901"/>
        <v>0.14000000000000001</v>
      </c>
      <c r="BO571" s="312">
        <f t="shared" si="2901"/>
        <v>0.14000000000000001</v>
      </c>
      <c r="BP571" s="312">
        <f t="shared" si="2901"/>
        <v>0.14000000000000001</v>
      </c>
      <c r="BQ571" s="312">
        <f t="shared" si="2901"/>
        <v>0.14000000000000001</v>
      </c>
      <c r="BR571" s="312">
        <f t="shared" si="2901"/>
        <v>0.14000000000000001</v>
      </c>
      <c r="BS571" s="312">
        <f t="shared" si="2901"/>
        <v>0.14000000000000001</v>
      </c>
      <c r="BT571" s="312">
        <f t="shared" si="2901"/>
        <v>0.14000000000000001</v>
      </c>
      <c r="BU571" s="312">
        <f t="shared" si="2901"/>
        <v>0.14000000000000001</v>
      </c>
      <c r="BV571" s="312">
        <f t="shared" si="2901"/>
        <v>0.14000000000000001</v>
      </c>
      <c r="BW571" s="312">
        <f t="shared" si="2901"/>
        <v>0.14000000000000001</v>
      </c>
      <c r="BX571" s="312">
        <f t="shared" si="2901"/>
        <v>0.14000000000000001</v>
      </c>
      <c r="BY571" s="312">
        <f t="shared" si="2901"/>
        <v>0.14000000000000001</v>
      </c>
      <c r="BZ571" s="312">
        <f t="shared" si="2901"/>
        <v>0.14000000000000001</v>
      </c>
      <c r="CA571" s="312">
        <f t="shared" si="2901"/>
        <v>0.14000000000000001</v>
      </c>
      <c r="CB571" s="312">
        <f t="shared" si="2901"/>
        <v>0.14000000000000001</v>
      </c>
      <c r="CC571" s="312">
        <f t="shared" si="2901"/>
        <v>0.14000000000000001</v>
      </c>
      <c r="CD571" s="364"/>
    </row>
    <row r="572" spans="37:82" ht="15.6">
      <c r="AK572" s="171" t="s">
        <v>718</v>
      </c>
      <c r="AL572" s="122"/>
      <c r="AM572" s="122"/>
      <c r="AN572" s="309">
        <f t="shared" ref="AN572:CC572" si="2902">AN499</f>
        <v>0</v>
      </c>
      <c r="AO572" s="309">
        <f t="shared" si="2902"/>
        <v>0</v>
      </c>
      <c r="AP572" s="309">
        <f t="shared" si="2902"/>
        <v>0</v>
      </c>
      <c r="AQ572" s="308">
        <f t="shared" si="2902"/>
        <v>0</v>
      </c>
      <c r="AR572" s="308">
        <f t="shared" si="2902"/>
        <v>0</v>
      </c>
      <c r="AS572" s="309">
        <f t="shared" si="2902"/>
        <v>0</v>
      </c>
      <c r="AT572" s="309">
        <f t="shared" si="2902"/>
        <v>0</v>
      </c>
      <c r="AU572" s="309">
        <f t="shared" si="2902"/>
        <v>0</v>
      </c>
      <c r="AV572" s="309">
        <f t="shared" si="2902"/>
        <v>0</v>
      </c>
      <c r="AW572" s="309">
        <f t="shared" si="2902"/>
        <v>0</v>
      </c>
      <c r="AX572" s="309">
        <f t="shared" si="2902"/>
        <v>0</v>
      </c>
      <c r="AY572" s="309">
        <f t="shared" si="2902"/>
        <v>0</v>
      </c>
      <c r="AZ572" s="309">
        <f t="shared" si="2902"/>
        <v>0</v>
      </c>
      <c r="BA572" s="309">
        <f t="shared" si="2902"/>
        <v>0</v>
      </c>
      <c r="BB572" s="309">
        <f t="shared" si="2902"/>
        <v>0</v>
      </c>
      <c r="BC572" s="310">
        <f t="shared" si="2902"/>
        <v>0</v>
      </c>
      <c r="BD572" s="310">
        <f t="shared" si="2902"/>
        <v>0</v>
      </c>
      <c r="BE572" s="310">
        <f t="shared" si="2902"/>
        <v>0</v>
      </c>
      <c r="BF572" s="310">
        <f t="shared" si="2902"/>
        <v>0</v>
      </c>
      <c r="BG572" s="310">
        <f t="shared" si="2902"/>
        <v>0</v>
      </c>
      <c r="BH572" s="310">
        <f t="shared" si="2902"/>
        <v>0</v>
      </c>
      <c r="BI572" s="311">
        <f t="shared" si="2902"/>
        <v>0</v>
      </c>
      <c r="BJ572" s="310">
        <f t="shared" si="2902"/>
        <v>0</v>
      </c>
      <c r="BK572" s="310">
        <f t="shared" si="2902"/>
        <v>0</v>
      </c>
      <c r="BL572" s="310">
        <f t="shared" si="2902"/>
        <v>0</v>
      </c>
      <c r="BM572" s="312">
        <f t="shared" si="2902"/>
        <v>0</v>
      </c>
      <c r="BN572" s="312">
        <f t="shared" si="2902"/>
        <v>0</v>
      </c>
      <c r="BO572" s="312">
        <f t="shared" si="2902"/>
        <v>0</v>
      </c>
      <c r="BP572" s="312">
        <f t="shared" si="2902"/>
        <v>0</v>
      </c>
      <c r="BQ572" s="312">
        <f t="shared" si="2902"/>
        <v>0</v>
      </c>
      <c r="BR572" s="312">
        <f t="shared" si="2902"/>
        <v>0</v>
      </c>
      <c r="BS572" s="312">
        <f t="shared" si="2902"/>
        <v>0</v>
      </c>
      <c r="BT572" s="312">
        <f t="shared" si="2902"/>
        <v>0</v>
      </c>
      <c r="BU572" s="312">
        <f t="shared" si="2902"/>
        <v>0</v>
      </c>
      <c r="BV572" s="312">
        <f t="shared" si="2902"/>
        <v>0</v>
      </c>
      <c r="BW572" s="312">
        <f t="shared" si="2902"/>
        <v>0</v>
      </c>
      <c r="BX572" s="312">
        <f t="shared" si="2902"/>
        <v>0</v>
      </c>
      <c r="BY572" s="312">
        <f t="shared" si="2902"/>
        <v>0</v>
      </c>
      <c r="BZ572" s="312">
        <f t="shared" si="2902"/>
        <v>0</v>
      </c>
      <c r="CA572" s="312">
        <f t="shared" si="2902"/>
        <v>0</v>
      </c>
      <c r="CB572" s="312">
        <f t="shared" si="2902"/>
        <v>0</v>
      </c>
      <c r="CC572" s="312">
        <f t="shared" si="2902"/>
        <v>0</v>
      </c>
      <c r="CD572" s="364"/>
    </row>
    <row r="573" spans="37:82">
      <c r="AK573" s="171" t="s">
        <v>719</v>
      </c>
      <c r="AL573" s="122"/>
      <c r="AM573" s="122"/>
      <c r="AN573" s="309">
        <f t="shared" ref="AN573:AT573" si="2903">AN500</f>
        <v>0.21</v>
      </c>
      <c r="AO573" s="309">
        <f t="shared" si="2903"/>
        <v>0.21</v>
      </c>
      <c r="AP573" s="309">
        <f t="shared" si="2903"/>
        <v>0.21</v>
      </c>
      <c r="AQ573" s="308">
        <f t="shared" si="2903"/>
        <v>0.21</v>
      </c>
      <c r="AR573" s="308">
        <f t="shared" si="2903"/>
        <v>0.21</v>
      </c>
      <c r="AS573" s="309">
        <f t="shared" si="2903"/>
        <v>0.21</v>
      </c>
      <c r="AT573" s="309">
        <f t="shared" si="2903"/>
        <v>0.17</v>
      </c>
      <c r="AU573" s="309">
        <f>AU555</f>
        <v>0.22</v>
      </c>
      <c r="AV573" s="309">
        <f t="shared" ref="AV573" si="2904">AU573</f>
        <v>0.22</v>
      </c>
      <c r="AW573" s="309">
        <f t="shared" ref="AW573" si="2905">AV573</f>
        <v>0.22</v>
      </c>
      <c r="AX573" s="309">
        <f t="shared" ref="AX573" si="2906">AW573</f>
        <v>0.22</v>
      </c>
      <c r="AY573" s="309">
        <f t="shared" ref="AY573" si="2907">AX573</f>
        <v>0.22</v>
      </c>
      <c r="AZ573" s="309">
        <f t="shared" ref="AZ573" si="2908">AY573</f>
        <v>0.22</v>
      </c>
      <c r="BA573" s="309">
        <f t="shared" ref="BA573" si="2909">AZ573</f>
        <v>0.22</v>
      </c>
      <c r="BB573" s="428">
        <f>+BB500</f>
        <v>0.23</v>
      </c>
      <c r="BC573" s="310">
        <f t="shared" ref="BC573" si="2910">BB573</f>
        <v>0.23</v>
      </c>
      <c r="BD573" s="310">
        <f t="shared" ref="BD573" si="2911">BC573</f>
        <v>0.23</v>
      </c>
      <c r="BE573" s="310">
        <f t="shared" ref="BE573" si="2912">BD573</f>
        <v>0.23</v>
      </c>
      <c r="BF573" s="310">
        <v>0.14699999999999999</v>
      </c>
      <c r="BG573" s="310">
        <f t="shared" ref="BG573" si="2913">BF573</f>
        <v>0.14699999999999999</v>
      </c>
      <c r="BH573" s="310">
        <f t="shared" ref="BH573" si="2914">BG573</f>
        <v>0.14699999999999999</v>
      </c>
      <c r="BI573" s="311">
        <f t="shared" ref="BI573" si="2915">BH573</f>
        <v>0.14699999999999999</v>
      </c>
      <c r="BJ573" s="310">
        <v>0.156</v>
      </c>
      <c r="BK573" s="310">
        <f t="shared" ref="BK573" si="2916">BJ573</f>
        <v>0.156</v>
      </c>
      <c r="BL573" s="310">
        <f t="shared" ref="BL573" si="2917">BK573</f>
        <v>0.156</v>
      </c>
      <c r="BM573" s="312">
        <f t="shared" ref="BM573" si="2918">BL573</f>
        <v>0.156</v>
      </c>
      <c r="BN573" s="312">
        <f t="shared" ref="BN573" si="2919">BM573</f>
        <v>0.156</v>
      </c>
      <c r="BO573" s="312">
        <f t="shared" ref="BO573" si="2920">BN573</f>
        <v>0.156</v>
      </c>
      <c r="BP573" s="312">
        <f t="shared" ref="BP573" si="2921">BO573</f>
        <v>0.156</v>
      </c>
      <c r="BQ573" s="312">
        <f t="shared" ref="BQ573" si="2922">BP573</f>
        <v>0.156</v>
      </c>
      <c r="BR573" s="312">
        <f t="shared" ref="BR573" si="2923">BQ573</f>
        <v>0.156</v>
      </c>
      <c r="BS573" s="312">
        <f t="shared" ref="BS573" si="2924">BR573</f>
        <v>0.156</v>
      </c>
      <c r="BT573" s="312">
        <f t="shared" ref="BT573" si="2925">BS573</f>
        <v>0.156</v>
      </c>
      <c r="BU573" s="312">
        <f t="shared" ref="BU573" si="2926">BT573</f>
        <v>0.156</v>
      </c>
      <c r="BV573" s="312">
        <f t="shared" ref="BV573" si="2927">BU573</f>
        <v>0.156</v>
      </c>
      <c r="BW573" s="312">
        <f t="shared" ref="BW573" si="2928">BV573</f>
        <v>0.156</v>
      </c>
      <c r="BX573" s="312">
        <f t="shared" ref="BX573" si="2929">BW573</f>
        <v>0.156</v>
      </c>
      <c r="BY573" s="312">
        <f t="shared" ref="BY573" si="2930">BX573</f>
        <v>0.156</v>
      </c>
      <c r="BZ573" s="312">
        <f t="shared" ref="BZ573" si="2931">BY573</f>
        <v>0.156</v>
      </c>
      <c r="CA573" s="312">
        <f t="shared" ref="CA573" si="2932">BZ573</f>
        <v>0.156</v>
      </c>
      <c r="CB573" s="312">
        <f t="shared" ref="CB573" si="2933">CA573</f>
        <v>0.156</v>
      </c>
      <c r="CC573" s="312">
        <f t="shared" ref="CC573" si="2934">CB573</f>
        <v>0.156</v>
      </c>
      <c r="CD573" s="364"/>
    </row>
    <row r="574" spans="37:82">
      <c r="AK574" s="171" t="s">
        <v>720</v>
      </c>
      <c r="AL574" s="122"/>
      <c r="AM574" s="122"/>
      <c r="AN574" s="319">
        <f t="shared" ref="AN574:CC574" si="2935">AN501</f>
        <v>0.02</v>
      </c>
      <c r="AO574" s="319">
        <f t="shared" si="2935"/>
        <v>0.02</v>
      </c>
      <c r="AP574" s="319">
        <f t="shared" si="2935"/>
        <v>0.02</v>
      </c>
      <c r="AQ574" s="318">
        <f t="shared" si="2935"/>
        <v>0.02</v>
      </c>
      <c r="AR574" s="318">
        <f t="shared" si="2935"/>
        <v>0.02</v>
      </c>
      <c r="AS574" s="319">
        <f t="shared" si="2935"/>
        <v>0.02</v>
      </c>
      <c r="AT574" s="319">
        <f t="shared" si="2935"/>
        <v>0.02</v>
      </c>
      <c r="AU574" s="319">
        <f t="shared" si="2935"/>
        <v>0.02</v>
      </c>
      <c r="AV574" s="319">
        <f t="shared" si="2935"/>
        <v>0.02</v>
      </c>
      <c r="AW574" s="319">
        <f t="shared" si="2935"/>
        <v>0.02</v>
      </c>
      <c r="AX574" s="319">
        <f t="shared" si="2935"/>
        <v>0.02</v>
      </c>
      <c r="AY574" s="319">
        <f t="shared" si="2935"/>
        <v>0.02</v>
      </c>
      <c r="AZ574" s="319">
        <f t="shared" si="2935"/>
        <v>0.02</v>
      </c>
      <c r="BA574" s="319">
        <f t="shared" si="2935"/>
        <v>0.02</v>
      </c>
      <c r="BB574" s="319">
        <f t="shared" si="2935"/>
        <v>0.02</v>
      </c>
      <c r="BC574" s="320">
        <f t="shared" si="2935"/>
        <v>0.02</v>
      </c>
      <c r="BD574" s="320">
        <f t="shared" si="2935"/>
        <v>0.02</v>
      </c>
      <c r="BE574" s="320">
        <f t="shared" si="2935"/>
        <v>0.02</v>
      </c>
      <c r="BF574" s="320">
        <f t="shared" si="2935"/>
        <v>0.02</v>
      </c>
      <c r="BG574" s="320">
        <f t="shared" si="2935"/>
        <v>0.02</v>
      </c>
      <c r="BH574" s="320">
        <f t="shared" si="2935"/>
        <v>0.02</v>
      </c>
      <c r="BI574" s="321">
        <f t="shared" si="2935"/>
        <v>0.02</v>
      </c>
      <c r="BJ574" s="320">
        <f t="shared" si="2935"/>
        <v>0.02</v>
      </c>
      <c r="BK574" s="320">
        <f t="shared" si="2935"/>
        <v>0.02</v>
      </c>
      <c r="BL574" s="320">
        <f t="shared" si="2935"/>
        <v>0.02</v>
      </c>
      <c r="BM574" s="322">
        <f t="shared" si="2935"/>
        <v>0.02</v>
      </c>
      <c r="BN574" s="322">
        <f t="shared" si="2935"/>
        <v>0.02</v>
      </c>
      <c r="BO574" s="322">
        <f t="shared" si="2935"/>
        <v>0.02</v>
      </c>
      <c r="BP574" s="322">
        <f t="shared" si="2935"/>
        <v>0.02</v>
      </c>
      <c r="BQ574" s="322">
        <f t="shared" si="2935"/>
        <v>0.02</v>
      </c>
      <c r="BR574" s="322">
        <f t="shared" si="2935"/>
        <v>0.02</v>
      </c>
      <c r="BS574" s="322">
        <f t="shared" si="2935"/>
        <v>0.02</v>
      </c>
      <c r="BT574" s="322">
        <f t="shared" si="2935"/>
        <v>0.02</v>
      </c>
      <c r="BU574" s="322">
        <f t="shared" si="2935"/>
        <v>0.02</v>
      </c>
      <c r="BV574" s="322">
        <f t="shared" si="2935"/>
        <v>0.02</v>
      </c>
      <c r="BW574" s="322">
        <f t="shared" si="2935"/>
        <v>0.02</v>
      </c>
      <c r="BX574" s="322">
        <f t="shared" si="2935"/>
        <v>0.02</v>
      </c>
      <c r="BY574" s="322">
        <f t="shared" si="2935"/>
        <v>0.02</v>
      </c>
      <c r="BZ574" s="322">
        <f t="shared" si="2935"/>
        <v>0.02</v>
      </c>
      <c r="CA574" s="322">
        <f t="shared" si="2935"/>
        <v>0.02</v>
      </c>
      <c r="CB574" s="322">
        <f t="shared" si="2935"/>
        <v>0.02</v>
      </c>
      <c r="CC574" s="322">
        <f t="shared" si="2935"/>
        <v>0.02</v>
      </c>
      <c r="CD574" s="364"/>
    </row>
    <row r="575" spans="37:82">
      <c r="AK575" s="171"/>
      <c r="AL575" s="122"/>
      <c r="AM575" s="122"/>
      <c r="AN575" s="376"/>
      <c r="AO575" s="293"/>
      <c r="AP575" s="377"/>
      <c r="AQ575" s="377"/>
      <c r="AR575" s="424"/>
      <c r="AS575" s="361"/>
      <c r="AT575" s="361"/>
      <c r="AU575" s="361"/>
      <c r="AV575" s="361"/>
      <c r="AW575" s="361"/>
      <c r="AX575" s="361"/>
      <c r="AY575" s="361"/>
      <c r="AZ575" s="361"/>
      <c r="BA575" s="361"/>
      <c r="BB575" s="361"/>
      <c r="BC575" s="378"/>
      <c r="BD575" s="378"/>
      <c r="BE575" s="378"/>
      <c r="BF575" s="378"/>
      <c r="BG575" s="378"/>
      <c r="BH575" s="378"/>
      <c r="BI575" s="379"/>
      <c r="BJ575" s="378"/>
      <c r="BK575" s="378"/>
      <c r="BL575" s="378"/>
      <c r="BM575" s="380"/>
      <c r="BN575" s="380"/>
      <c r="BO575" s="380"/>
      <c r="BP575" s="380"/>
      <c r="BQ575" s="380"/>
      <c r="BR575" s="380"/>
      <c r="BS575" s="380"/>
      <c r="BT575" s="380"/>
      <c r="BU575" s="380"/>
      <c r="BV575" s="380"/>
      <c r="BW575" s="380"/>
      <c r="BX575" s="380"/>
      <c r="BY575" s="380"/>
      <c r="BZ575" s="380"/>
      <c r="CA575" s="380"/>
      <c r="CB575" s="380"/>
      <c r="CC575" s="380"/>
      <c r="CD575" s="364"/>
    </row>
    <row r="576" spans="37:82">
      <c r="AK576" s="363"/>
      <c r="AL576" s="122"/>
      <c r="AM576" s="122"/>
      <c r="AN576" s="122">
        <v>2001</v>
      </c>
      <c r="AO576" s="329">
        <f t="shared" ref="AO576" si="2936">AN576+1</f>
        <v>2002</v>
      </c>
      <c r="AP576" s="148">
        <f t="shared" ref="AP576" si="2937">AO576+1</f>
        <v>2003</v>
      </c>
      <c r="AQ576" s="148">
        <f t="shared" ref="AQ576" si="2938">AP576+1</f>
        <v>2004</v>
      </c>
      <c r="AR576" s="148">
        <f t="shared" ref="AR576" si="2939">AQ576+1</f>
        <v>2005</v>
      </c>
      <c r="AS576" s="3">
        <f t="shared" ref="AS576" si="2940">AR576+1</f>
        <v>2006</v>
      </c>
      <c r="AT576" s="3">
        <f t="shared" ref="AT576" si="2941">AS576+1</f>
        <v>2007</v>
      </c>
      <c r="AU576" s="3">
        <f t="shared" ref="AU576" si="2942">AT576+1</f>
        <v>2008</v>
      </c>
      <c r="AV576" s="3">
        <f t="shared" ref="AV576" si="2943">AU576+1</f>
        <v>2009</v>
      </c>
      <c r="AW576" s="3">
        <f t="shared" ref="AW576" si="2944">AV576+1</f>
        <v>2010</v>
      </c>
      <c r="AX576" s="3">
        <f t="shared" ref="AX576" si="2945">AW576+1</f>
        <v>2011</v>
      </c>
      <c r="AY576" s="3">
        <f t="shared" ref="AY576" si="2946">AX576+1</f>
        <v>2012</v>
      </c>
      <c r="AZ576" s="3">
        <f t="shared" ref="AZ576" si="2947">AY576+1</f>
        <v>2013</v>
      </c>
      <c r="BA576" s="3">
        <f t="shared" ref="BA576" si="2948">AZ576+1</f>
        <v>2014</v>
      </c>
      <c r="BB576" s="3">
        <f t="shared" ref="BB576" si="2949">BA576+1</f>
        <v>2015</v>
      </c>
      <c r="BC576" s="121">
        <f t="shared" ref="BC576" si="2950">BB576+1</f>
        <v>2016</v>
      </c>
      <c r="BD576" s="121">
        <f t="shared" ref="BD576" si="2951">BC576+1</f>
        <v>2017</v>
      </c>
      <c r="BE576" s="121">
        <f t="shared" ref="BE576" si="2952">BD576+1</f>
        <v>2018</v>
      </c>
      <c r="BF576" s="121">
        <f t="shared" ref="BF576" si="2953">BE576+1</f>
        <v>2019</v>
      </c>
      <c r="BG576" s="121">
        <f t="shared" ref="BG576" si="2954">BF576+1</f>
        <v>2020</v>
      </c>
      <c r="BH576" s="121">
        <f t="shared" ref="BH576" si="2955">BG576+1</f>
        <v>2021</v>
      </c>
      <c r="BI576" s="294">
        <f t="shared" ref="BI576" si="2956">BH576+1</f>
        <v>2022</v>
      </c>
      <c r="BJ576" s="121">
        <f t="shared" ref="BJ576" si="2957">BI576+1</f>
        <v>2023</v>
      </c>
      <c r="BK576" s="121">
        <f t="shared" ref="BK576" si="2958">BJ576+1</f>
        <v>2024</v>
      </c>
      <c r="BL576" s="121">
        <f t="shared" ref="BL576" si="2959">BK576+1</f>
        <v>2025</v>
      </c>
      <c r="BM576" s="295">
        <f t="shared" ref="BM576" si="2960">BL576+1</f>
        <v>2026</v>
      </c>
      <c r="BN576" s="295">
        <f t="shared" ref="BN576" si="2961">BM576+1</f>
        <v>2027</v>
      </c>
      <c r="BO576" s="295">
        <f t="shared" ref="BO576" si="2962">BN576+1</f>
        <v>2028</v>
      </c>
      <c r="BP576" s="295">
        <f t="shared" ref="BP576" si="2963">BO576+1</f>
        <v>2029</v>
      </c>
      <c r="BQ576" s="295">
        <f t="shared" ref="BQ576" si="2964">BP576+1</f>
        <v>2030</v>
      </c>
      <c r="BR576" s="295">
        <f t="shared" ref="BR576" si="2965">BQ576+1</f>
        <v>2031</v>
      </c>
      <c r="BS576" s="295">
        <f t="shared" ref="BS576" si="2966">BR576+1</f>
        <v>2032</v>
      </c>
      <c r="BT576" s="295">
        <f t="shared" ref="BT576" si="2967">BS576+1</f>
        <v>2033</v>
      </c>
      <c r="BU576" s="295">
        <f t="shared" ref="BU576" si="2968">BT576+1</f>
        <v>2034</v>
      </c>
      <c r="BV576" s="295">
        <f t="shared" ref="BV576" si="2969">BU576+1</f>
        <v>2035</v>
      </c>
      <c r="BW576" s="295">
        <f t="shared" ref="BW576" si="2970">BV576+1</f>
        <v>2036</v>
      </c>
      <c r="BX576" s="295">
        <f t="shared" ref="BX576" si="2971">BW576+1</f>
        <v>2037</v>
      </c>
      <c r="BY576" s="295">
        <f t="shared" ref="BY576" si="2972">BX576+1</f>
        <v>2038</v>
      </c>
      <c r="BZ576" s="295">
        <f t="shared" ref="BZ576" si="2973">BY576+1</f>
        <v>2039</v>
      </c>
      <c r="CA576" s="295">
        <f t="shared" ref="CA576" si="2974">BZ576+1</f>
        <v>2040</v>
      </c>
      <c r="CB576" s="295">
        <f t="shared" ref="CB576" si="2975">CA576+1</f>
        <v>2041</v>
      </c>
      <c r="CC576" s="295">
        <f t="shared" ref="CC576" si="2976">CB576+1</f>
        <v>2042</v>
      </c>
      <c r="CD576" s="178"/>
    </row>
    <row r="577" spans="37:82">
      <c r="AK577" s="171"/>
      <c r="AL577" s="122"/>
      <c r="AM577" s="122"/>
      <c r="AN577" s="122" t="s">
        <v>289</v>
      </c>
      <c r="AO577" s="293" t="str">
        <f t="shared" ref="AO577" si="2977">AN577</f>
        <v>WGA</v>
      </c>
      <c r="AP577" s="293" t="str">
        <f t="shared" ref="AP577" si="2978">AO577</f>
        <v>WGA</v>
      </c>
      <c r="AQ577" s="293" t="str">
        <f t="shared" ref="AQ577" si="2979">AP577</f>
        <v>WGA</v>
      </c>
      <c r="AR577" s="293" t="str">
        <f t="shared" ref="AR577" si="2980">AQ577</f>
        <v>WGA</v>
      </c>
      <c r="AS577" s="444" t="str">
        <f t="shared" ref="AS577" si="2981">AR577</f>
        <v>WGA</v>
      </c>
      <c r="AT577" s="444" t="str">
        <f t="shared" ref="AT577" si="2982">AS577</f>
        <v>WGA</v>
      </c>
      <c r="AU577" s="444" t="str">
        <f t="shared" ref="AU577" si="2983">AT577</f>
        <v>WGA</v>
      </c>
      <c r="AV577" s="444" t="str">
        <f t="shared" ref="AV577" si="2984">AU577</f>
        <v>WGA</v>
      </c>
      <c r="AW577" s="444" t="str">
        <f t="shared" ref="AW577" si="2985">AV577</f>
        <v>WGA</v>
      </c>
      <c r="AX577" s="444" t="str">
        <f t="shared" ref="AX577" si="2986">AW577</f>
        <v>WGA</v>
      </c>
      <c r="AY577" s="444" t="str">
        <f t="shared" ref="AY577" si="2987">AX577</f>
        <v>WGA</v>
      </c>
      <c r="AZ577" s="444" t="str">
        <f t="shared" ref="AZ577" si="2988">AY577</f>
        <v>WGA</v>
      </c>
      <c r="BA577" s="444" t="str">
        <f t="shared" ref="BA577" si="2989">AZ577</f>
        <v>WGA</v>
      </c>
      <c r="BB577" s="444" t="str">
        <f t="shared" ref="BB577" si="2990">BA577</f>
        <v>WGA</v>
      </c>
      <c r="BC577" s="445" t="str">
        <f t="shared" ref="BC577" si="2991">BB577</f>
        <v>WGA</v>
      </c>
      <c r="BD577" s="445" t="str">
        <f t="shared" ref="BD577" si="2992">BC577</f>
        <v>WGA</v>
      </c>
      <c r="BE577" s="445" t="str">
        <f t="shared" ref="BE577" si="2993">BD577</f>
        <v>WGA</v>
      </c>
      <c r="BF577" s="445" t="str">
        <f t="shared" ref="BF577" si="2994">BE577</f>
        <v>WGA</v>
      </c>
      <c r="BG577" s="445" t="str">
        <f t="shared" ref="BG577" si="2995">BF577</f>
        <v>WGA</v>
      </c>
      <c r="BH577" s="445" t="str">
        <f t="shared" ref="BH577" si="2996">BG577</f>
        <v>WGA</v>
      </c>
      <c r="BI577" s="446" t="str">
        <f t="shared" ref="BI577" si="2997">BH577</f>
        <v>WGA</v>
      </c>
      <c r="BJ577" s="445" t="str">
        <f t="shared" ref="BJ577" si="2998">BI577</f>
        <v>WGA</v>
      </c>
      <c r="BK577" s="445" t="str">
        <f t="shared" ref="BK577" si="2999">BJ577</f>
        <v>WGA</v>
      </c>
      <c r="BL577" s="445" t="str">
        <f t="shared" ref="BL577" si="3000">BK577</f>
        <v>WGA</v>
      </c>
      <c r="BM577" s="447" t="str">
        <f t="shared" ref="BM577" si="3001">BL577</f>
        <v>WGA</v>
      </c>
      <c r="BN577" s="447" t="str">
        <f t="shared" ref="BN577" si="3002">BM577</f>
        <v>WGA</v>
      </c>
      <c r="BO577" s="447" t="str">
        <f t="shared" ref="BO577" si="3003">BN577</f>
        <v>WGA</v>
      </c>
      <c r="BP577" s="447" t="str">
        <f t="shared" ref="BP577" si="3004">BO577</f>
        <v>WGA</v>
      </c>
      <c r="BQ577" s="447" t="str">
        <f t="shared" ref="BQ577" si="3005">BP577</f>
        <v>WGA</v>
      </c>
      <c r="BR577" s="447" t="str">
        <f t="shared" ref="BR577" si="3006">BQ577</f>
        <v>WGA</v>
      </c>
      <c r="BS577" s="447" t="str">
        <f t="shared" ref="BS577" si="3007">BR577</f>
        <v>WGA</v>
      </c>
      <c r="BT577" s="447" t="str">
        <f t="shared" ref="BT577" si="3008">BS577</f>
        <v>WGA</v>
      </c>
      <c r="BU577" s="447" t="str">
        <f t="shared" ref="BU577" si="3009">BT577</f>
        <v>WGA</v>
      </c>
      <c r="BV577" s="447" t="str">
        <f t="shared" ref="BV577" si="3010">BU577</f>
        <v>WGA</v>
      </c>
      <c r="BW577" s="447" t="str">
        <f t="shared" ref="BW577" si="3011">BV577</f>
        <v>WGA</v>
      </c>
      <c r="BX577" s="447" t="str">
        <f t="shared" ref="BX577" si="3012">BW577</f>
        <v>WGA</v>
      </c>
      <c r="BY577" s="447" t="str">
        <f t="shared" ref="BY577" si="3013">BX577</f>
        <v>WGA</v>
      </c>
      <c r="BZ577" s="447" t="str">
        <f t="shared" ref="BZ577" si="3014">BY577</f>
        <v>WGA</v>
      </c>
      <c r="CA577" s="447" t="str">
        <f t="shared" ref="CA577" si="3015">BZ577</f>
        <v>WGA</v>
      </c>
      <c r="CB577" s="447" t="str">
        <f t="shared" ref="CB577" si="3016">CA577</f>
        <v>WGA</v>
      </c>
      <c r="CC577" s="447" t="str">
        <f t="shared" ref="CC577" si="3017">CB577</f>
        <v>WGA</v>
      </c>
      <c r="CD577" s="178"/>
    </row>
    <row r="578" spans="37:82">
      <c r="AK578" s="171" t="s">
        <v>715</v>
      </c>
      <c r="AL578" s="122"/>
      <c r="AM578" s="359"/>
      <c r="AN578" s="300">
        <f t="shared" ref="AN578:CC578" si="3018">AN505</f>
        <v>2.6651231066002534E-2</v>
      </c>
      <c r="AO578" s="299">
        <f t="shared" si="3018"/>
        <v>3.7659730819599391E-2</v>
      </c>
      <c r="AP578" s="299">
        <f t="shared" si="3018"/>
        <v>4.1433788213758316E-2</v>
      </c>
      <c r="AQ578" s="299">
        <f t="shared" si="3018"/>
        <v>4.1022225148983571E-2</v>
      </c>
      <c r="AR578" s="299">
        <f t="shared" si="3018"/>
        <v>3.2974624821844323E-2</v>
      </c>
      <c r="AS578" s="300">
        <f t="shared" si="3018"/>
        <v>1.741105519772157E-2</v>
      </c>
      <c r="AT578" s="300">
        <f t="shared" si="3018"/>
        <v>1.0559160160651171E-2</v>
      </c>
      <c r="AU578" s="300">
        <f t="shared" si="3018"/>
        <v>1.0162187059377326E-2</v>
      </c>
      <c r="AV578" s="300">
        <f t="shared" si="3018"/>
        <v>1.7668932912550117E-2</v>
      </c>
      <c r="AW578" s="300">
        <f t="shared" si="3018"/>
        <v>2.5444356029305171E-2</v>
      </c>
      <c r="AX578" s="300">
        <f t="shared" si="3018"/>
        <v>2.4641313377188334E-2</v>
      </c>
      <c r="AY578" s="300">
        <f t="shared" si="3018"/>
        <v>2.1741447391596669E-2</v>
      </c>
      <c r="AZ578" s="300">
        <f t="shared" si="3018"/>
        <v>2.5437233887533495E-2</v>
      </c>
      <c r="BA578" s="300">
        <f t="shared" si="3018"/>
        <v>1.3861492515345297E-2</v>
      </c>
      <c r="BB578" s="300">
        <f t="shared" si="3018"/>
        <v>1.3694652802078267E-2</v>
      </c>
      <c r="BC578" s="301">
        <f t="shared" si="3018"/>
        <v>1.2383656557784395E-2</v>
      </c>
      <c r="BD578" s="301">
        <f t="shared" si="3018"/>
        <v>1.3646416148230811E-2</v>
      </c>
      <c r="BE578" s="301">
        <f t="shared" si="3018"/>
        <v>1.451037729467175E-2</v>
      </c>
      <c r="BF578" s="301">
        <f t="shared" si="3018"/>
        <v>1.6186984318659059E-2</v>
      </c>
      <c r="BG578" s="301">
        <f t="shared" si="3018"/>
        <v>2.056297127094453E-2</v>
      </c>
      <c r="BH578" s="301">
        <f t="shared" si="3018"/>
        <v>2.2436713595748392E-2</v>
      </c>
      <c r="BI578" s="302">
        <f t="shared" si="3018"/>
        <v>2.1004539684301715E-2</v>
      </c>
      <c r="BJ578" s="301">
        <f t="shared" si="3018"/>
        <v>2.4462787806639907E-2</v>
      </c>
      <c r="BK578" s="301">
        <f t="shared" si="3018"/>
        <v>5.0900385505608714E-2</v>
      </c>
      <c r="BL578" s="301">
        <f t="shared" si="3018"/>
        <v>6.2614622044458779E-2</v>
      </c>
      <c r="BM578" s="303">
        <f t="shared" si="3018"/>
        <v>6.2614622044458779E-2</v>
      </c>
      <c r="BN578" s="303">
        <f t="shared" si="3018"/>
        <v>6.2614622044458779E-2</v>
      </c>
      <c r="BO578" s="303">
        <f t="shared" si="3018"/>
        <v>6.2614622044458779E-2</v>
      </c>
      <c r="BP578" s="303">
        <f t="shared" si="3018"/>
        <v>6.2614622044458779E-2</v>
      </c>
      <c r="BQ578" s="303">
        <f t="shared" si="3018"/>
        <v>6.2614622044458779E-2</v>
      </c>
      <c r="BR578" s="303">
        <f t="shared" si="3018"/>
        <v>6.2614622044458779E-2</v>
      </c>
      <c r="BS578" s="303">
        <f t="shared" si="3018"/>
        <v>6.2614622044458779E-2</v>
      </c>
      <c r="BT578" s="303">
        <f t="shared" si="3018"/>
        <v>6.2614622044458779E-2</v>
      </c>
      <c r="BU578" s="303">
        <f t="shared" si="3018"/>
        <v>6.2614622044458779E-2</v>
      </c>
      <c r="BV578" s="303">
        <f t="shared" si="3018"/>
        <v>6.2614622044458779E-2</v>
      </c>
      <c r="BW578" s="303">
        <f t="shared" si="3018"/>
        <v>6.2614622044458779E-2</v>
      </c>
      <c r="BX578" s="303">
        <f t="shared" si="3018"/>
        <v>6.2614622044458779E-2</v>
      </c>
      <c r="BY578" s="303">
        <f t="shared" si="3018"/>
        <v>6.2614622044458779E-2</v>
      </c>
      <c r="BZ578" s="303">
        <f t="shared" si="3018"/>
        <v>6.2614622044458779E-2</v>
      </c>
      <c r="CA578" s="303">
        <f t="shared" si="3018"/>
        <v>6.2614622044458779E-2</v>
      </c>
      <c r="CB578" s="303">
        <f t="shared" si="3018"/>
        <v>6.2614622044458779E-2</v>
      </c>
      <c r="CC578" s="303">
        <f t="shared" si="3018"/>
        <v>6.2614622044458779E-2</v>
      </c>
      <c r="CD578" s="178"/>
    </row>
    <row r="579" spans="37:82">
      <c r="AK579" s="171" t="s">
        <v>716</v>
      </c>
      <c r="AL579" s="122"/>
      <c r="AM579" s="359"/>
      <c r="AN579" s="309">
        <f t="shared" ref="AN579:CC579" si="3019">AN506</f>
        <v>5.4500009839908214E-2</v>
      </c>
      <c r="AO579" s="308">
        <f t="shared" si="3019"/>
        <v>4.7799991598603153E-2</v>
      </c>
      <c r="AP579" s="308">
        <f t="shared" si="3019"/>
        <v>4.6599997461220122E-2</v>
      </c>
      <c r="AQ579" s="308">
        <f t="shared" si="3019"/>
        <v>4.5000007490993976E-2</v>
      </c>
      <c r="AR579" s="308">
        <f t="shared" si="3019"/>
        <v>3.9300011835601056E-2</v>
      </c>
      <c r="AS579" s="309">
        <f t="shared" si="3019"/>
        <v>3.6156695917221038E-2</v>
      </c>
      <c r="AT579" s="309">
        <f t="shared" si="3019"/>
        <v>3.8235620751875921E-2</v>
      </c>
      <c r="AU579" s="309">
        <f t="shared" si="3019"/>
        <v>4.410003903757409E-2</v>
      </c>
      <c r="AV579" s="309">
        <f t="shared" si="3019"/>
        <v>4.2200028760331243E-2</v>
      </c>
      <c r="AW579" s="309">
        <f t="shared" si="3019"/>
        <v>3.8900033450578686E-2</v>
      </c>
      <c r="AX579" s="309">
        <f t="shared" si="3019"/>
        <v>3.1000007537453245E-2</v>
      </c>
      <c r="AY579" s="309">
        <f t="shared" si="3019"/>
        <v>2.7100009653499013E-2</v>
      </c>
      <c r="AZ579" s="309">
        <f t="shared" si="3019"/>
        <v>2.2300050192195053E-2</v>
      </c>
      <c r="BA579" s="309">
        <f t="shared" si="3019"/>
        <v>2.5299957325744638E-2</v>
      </c>
      <c r="BB579" s="309">
        <f t="shared" si="3019"/>
        <v>1.5399960174683036E-2</v>
      </c>
      <c r="BC579" s="310">
        <f t="shared" si="3019"/>
        <v>1.1100034333807018E-2</v>
      </c>
      <c r="BD579" s="310">
        <f t="shared" si="3019"/>
        <v>7.1000003200292205E-3</v>
      </c>
      <c r="BE579" s="310">
        <f t="shared" si="3019"/>
        <v>9.1000155016305317E-3</v>
      </c>
      <c r="BF579" s="310">
        <f t="shared" si="3019"/>
        <v>8.6000335029261521E-3</v>
      </c>
      <c r="BG579" s="310">
        <f t="shared" si="3019"/>
        <v>1.0400554570129117E-3</v>
      </c>
      <c r="BH579" s="310">
        <f t="shared" si="3019"/>
        <v>-2.1600186074329786E-3</v>
      </c>
      <c r="BI579" s="311">
        <f t="shared" si="3019"/>
        <v>8.7995469739587939E-4</v>
      </c>
      <c r="BJ579" s="310">
        <f t="shared" si="3019"/>
        <v>2.3329968858514682E-2</v>
      </c>
      <c r="BK579" s="310">
        <f t="shared" si="3019"/>
        <v>3.0590005328907655E-2</v>
      </c>
      <c r="BL579" s="310">
        <f t="shared" si="3019"/>
        <v>2.6869942060977925E-2</v>
      </c>
      <c r="BM579" s="312">
        <f t="shared" si="3019"/>
        <v>2.6869942060977925E-2</v>
      </c>
      <c r="BN579" s="312">
        <f t="shared" si="3019"/>
        <v>2.6869942060977925E-2</v>
      </c>
      <c r="BO579" s="312">
        <f t="shared" si="3019"/>
        <v>2.6869942060977925E-2</v>
      </c>
      <c r="BP579" s="312">
        <f t="shared" si="3019"/>
        <v>2.6869942060977925E-2</v>
      </c>
      <c r="BQ579" s="312">
        <f t="shared" si="3019"/>
        <v>2.6869942060977925E-2</v>
      </c>
      <c r="BR579" s="312">
        <f t="shared" si="3019"/>
        <v>2.6869942060977925E-2</v>
      </c>
      <c r="BS579" s="312">
        <f t="shared" si="3019"/>
        <v>2.6869942060977925E-2</v>
      </c>
      <c r="BT579" s="312">
        <f t="shared" si="3019"/>
        <v>2.6869942060977925E-2</v>
      </c>
      <c r="BU579" s="312">
        <f t="shared" si="3019"/>
        <v>2.6869942060977925E-2</v>
      </c>
      <c r="BV579" s="312">
        <f t="shared" si="3019"/>
        <v>2.6869942060977925E-2</v>
      </c>
      <c r="BW579" s="312">
        <f t="shared" si="3019"/>
        <v>2.6869942060977925E-2</v>
      </c>
      <c r="BX579" s="312">
        <f t="shared" si="3019"/>
        <v>2.6869942060977925E-2</v>
      </c>
      <c r="BY579" s="312">
        <f t="shared" si="3019"/>
        <v>2.6869942060977925E-2</v>
      </c>
      <c r="BZ579" s="312">
        <f t="shared" si="3019"/>
        <v>2.6869942060977925E-2</v>
      </c>
      <c r="CA579" s="312">
        <f t="shared" si="3019"/>
        <v>2.6869942060977925E-2</v>
      </c>
      <c r="CB579" s="312">
        <f t="shared" si="3019"/>
        <v>2.6869942060977925E-2</v>
      </c>
      <c r="CC579" s="312">
        <f t="shared" si="3019"/>
        <v>2.6869942060977925E-2</v>
      </c>
      <c r="CD579" s="178"/>
    </row>
    <row r="580" spans="37:82">
      <c r="AK580" s="171" t="s">
        <v>717</v>
      </c>
      <c r="AL580" s="122"/>
      <c r="AM580" s="360"/>
      <c r="AN580" s="309">
        <f t="shared" ref="AN580:AS580" si="3020">AN507</f>
        <v>0.214</v>
      </c>
      <c r="AO580" s="308">
        <f t="shared" si="3020"/>
        <v>0.214</v>
      </c>
      <c r="AP580" s="308">
        <f t="shared" si="3020"/>
        <v>0.214</v>
      </c>
      <c r="AQ580" s="308">
        <f t="shared" si="3020"/>
        <v>0.214</v>
      </c>
      <c r="AR580" s="308">
        <f t="shared" si="3020"/>
        <v>0.214</v>
      </c>
      <c r="AS580" s="309">
        <f t="shared" si="3020"/>
        <v>0.214</v>
      </c>
      <c r="AT580" s="448">
        <v>0.20100000000000001</v>
      </c>
      <c r="AU580" s="449">
        <v>0.20100000000000001</v>
      </c>
      <c r="AV580" s="449">
        <v>0.20100000000000001</v>
      </c>
      <c r="AW580" s="449">
        <v>0.20100000000000001</v>
      </c>
      <c r="AX580" s="449">
        <v>0.20100000000000001</v>
      </c>
      <c r="AY580" s="449">
        <v>0.20100000000000001</v>
      </c>
      <c r="AZ580" s="449">
        <v>0.20100000000000001</v>
      </c>
      <c r="BA580" s="449">
        <v>0.20100000000000001</v>
      </c>
      <c r="BB580" s="449">
        <v>0.20100000000000001</v>
      </c>
      <c r="BC580" s="310">
        <v>0.20100000000000001</v>
      </c>
      <c r="BD580" s="310">
        <v>0.20100000000000001</v>
      </c>
      <c r="BE580" s="310">
        <v>0.20100000000000001</v>
      </c>
      <c r="BF580" s="310">
        <v>0.20100000000000001</v>
      </c>
      <c r="BG580" s="310">
        <v>0.20100000000000001</v>
      </c>
      <c r="BH580" s="310">
        <v>0.20100000000000001</v>
      </c>
      <c r="BI580" s="311">
        <v>0.20100000000000001</v>
      </c>
      <c r="BJ580" s="310">
        <v>0.25</v>
      </c>
      <c r="BK580" s="310">
        <f t="shared" ref="BK580:CC580" si="3021">+BJ580</f>
        <v>0.25</v>
      </c>
      <c r="BL580" s="310">
        <f t="shared" si="3021"/>
        <v>0.25</v>
      </c>
      <c r="BM580" s="312">
        <f t="shared" si="3021"/>
        <v>0.25</v>
      </c>
      <c r="BN580" s="312">
        <f t="shared" si="3021"/>
        <v>0.25</v>
      </c>
      <c r="BO580" s="312">
        <f t="shared" si="3021"/>
        <v>0.25</v>
      </c>
      <c r="BP580" s="312">
        <f t="shared" si="3021"/>
        <v>0.25</v>
      </c>
      <c r="BQ580" s="312">
        <f t="shared" si="3021"/>
        <v>0.25</v>
      </c>
      <c r="BR580" s="312">
        <f t="shared" si="3021"/>
        <v>0.25</v>
      </c>
      <c r="BS580" s="312">
        <f t="shared" si="3021"/>
        <v>0.25</v>
      </c>
      <c r="BT580" s="312">
        <f t="shared" si="3021"/>
        <v>0.25</v>
      </c>
      <c r="BU580" s="312">
        <f t="shared" si="3021"/>
        <v>0.25</v>
      </c>
      <c r="BV580" s="312">
        <f t="shared" si="3021"/>
        <v>0.25</v>
      </c>
      <c r="BW580" s="312">
        <f t="shared" si="3021"/>
        <v>0.25</v>
      </c>
      <c r="BX580" s="312">
        <f t="shared" si="3021"/>
        <v>0.25</v>
      </c>
      <c r="BY580" s="312">
        <f t="shared" si="3021"/>
        <v>0.25</v>
      </c>
      <c r="BZ580" s="312">
        <f t="shared" si="3021"/>
        <v>0.25</v>
      </c>
      <c r="CA580" s="312">
        <f t="shared" si="3021"/>
        <v>0.25</v>
      </c>
      <c r="CB580" s="312">
        <f t="shared" si="3021"/>
        <v>0.25</v>
      </c>
      <c r="CC580" s="312">
        <f t="shared" si="3021"/>
        <v>0.25</v>
      </c>
      <c r="CD580" s="178"/>
    </row>
    <row r="581" spans="37:82" ht="15.6">
      <c r="AK581" s="171" t="s">
        <v>718</v>
      </c>
      <c r="AL581" s="122"/>
      <c r="AM581" s="360"/>
      <c r="AN581" s="309">
        <f t="shared" ref="AN581:CC581" si="3022">AN508</f>
        <v>1.4E-2</v>
      </c>
      <c r="AO581" s="308">
        <f t="shared" si="3022"/>
        <v>1.4E-2</v>
      </c>
      <c r="AP581" s="308">
        <f t="shared" si="3022"/>
        <v>1.4E-2</v>
      </c>
      <c r="AQ581" s="308">
        <f t="shared" si="3022"/>
        <v>1.4E-2</v>
      </c>
      <c r="AR581" s="308">
        <f t="shared" si="3022"/>
        <v>1.4E-2</v>
      </c>
      <c r="AS581" s="309">
        <f t="shared" si="3022"/>
        <v>1.4E-2</v>
      </c>
      <c r="AT581" s="309">
        <f t="shared" si="3022"/>
        <v>1.4E-2</v>
      </c>
      <c r="AU581" s="309">
        <f t="shared" si="3022"/>
        <v>1.4E-2</v>
      </c>
      <c r="AV581" s="309">
        <f t="shared" si="3022"/>
        <v>1.4E-2</v>
      </c>
      <c r="AW581" s="309">
        <f t="shared" si="3022"/>
        <v>1.4E-2</v>
      </c>
      <c r="AX581" s="309">
        <f t="shared" si="3022"/>
        <v>1.4E-2</v>
      </c>
      <c r="AY581" s="309">
        <f t="shared" si="3022"/>
        <v>1.4E-2</v>
      </c>
      <c r="AZ581" s="309">
        <f t="shared" si="3022"/>
        <v>1.4E-2</v>
      </c>
      <c r="BA581" s="309">
        <f t="shared" si="3022"/>
        <v>1.4E-2</v>
      </c>
      <c r="BB581" s="309">
        <f t="shared" si="3022"/>
        <v>1.4E-2</v>
      </c>
      <c r="BC581" s="310">
        <f t="shared" si="3022"/>
        <v>1.4E-2</v>
      </c>
      <c r="BD581" s="310">
        <f t="shared" si="3022"/>
        <v>1.4E-2</v>
      </c>
      <c r="BE581" s="310">
        <f t="shared" si="3022"/>
        <v>1.4E-2</v>
      </c>
      <c r="BF581" s="310">
        <f t="shared" si="3022"/>
        <v>1.4E-2</v>
      </c>
      <c r="BG581" s="310">
        <f t="shared" si="3022"/>
        <v>1.4E-2</v>
      </c>
      <c r="BH581" s="310">
        <f t="shared" si="3022"/>
        <v>1.4E-2</v>
      </c>
      <c r="BI581" s="311">
        <f t="shared" si="3022"/>
        <v>1.4E-2</v>
      </c>
      <c r="BJ581" s="310">
        <f t="shared" si="3022"/>
        <v>1.4E-2</v>
      </c>
      <c r="BK581" s="310">
        <f t="shared" si="3022"/>
        <v>1.4E-2</v>
      </c>
      <c r="BL581" s="310">
        <f t="shared" si="3022"/>
        <v>1.4E-2</v>
      </c>
      <c r="BM581" s="312">
        <f t="shared" si="3022"/>
        <v>1.4E-2</v>
      </c>
      <c r="BN581" s="312">
        <f t="shared" si="3022"/>
        <v>1.4E-2</v>
      </c>
      <c r="BO581" s="312">
        <f t="shared" si="3022"/>
        <v>1.4E-2</v>
      </c>
      <c r="BP581" s="312">
        <f t="shared" si="3022"/>
        <v>1.4E-2</v>
      </c>
      <c r="BQ581" s="312">
        <f t="shared" si="3022"/>
        <v>1.4E-2</v>
      </c>
      <c r="BR581" s="312">
        <f t="shared" si="3022"/>
        <v>1.4E-2</v>
      </c>
      <c r="BS581" s="312">
        <f t="shared" si="3022"/>
        <v>1.4E-2</v>
      </c>
      <c r="BT581" s="312">
        <f t="shared" si="3022"/>
        <v>1.4E-2</v>
      </c>
      <c r="BU581" s="312">
        <f t="shared" si="3022"/>
        <v>1.4E-2</v>
      </c>
      <c r="BV581" s="312">
        <f t="shared" si="3022"/>
        <v>1.4E-2</v>
      </c>
      <c r="BW581" s="312">
        <f t="shared" si="3022"/>
        <v>1.4E-2</v>
      </c>
      <c r="BX581" s="312">
        <f t="shared" si="3022"/>
        <v>1.4E-2</v>
      </c>
      <c r="BY581" s="312">
        <f t="shared" si="3022"/>
        <v>1.4E-2</v>
      </c>
      <c r="BZ581" s="312">
        <f t="shared" si="3022"/>
        <v>1.4E-2</v>
      </c>
      <c r="CA581" s="312">
        <f t="shared" si="3022"/>
        <v>1.4E-2</v>
      </c>
      <c r="CB581" s="312">
        <f t="shared" si="3022"/>
        <v>1.4E-2</v>
      </c>
      <c r="CC581" s="312">
        <f t="shared" si="3022"/>
        <v>1.4E-2</v>
      </c>
      <c r="CD581" s="178"/>
    </row>
    <row r="582" spans="37:82">
      <c r="AK582" s="171" t="s">
        <v>719</v>
      </c>
      <c r="AL582" s="122"/>
      <c r="AM582" s="361"/>
      <c r="AN582" s="338">
        <f t="shared" ref="AN582:AS582" si="3023">AN509</f>
        <v>0.21</v>
      </c>
      <c r="AO582" s="308">
        <f t="shared" si="3023"/>
        <v>0.21</v>
      </c>
      <c r="AP582" s="308">
        <f t="shared" si="3023"/>
        <v>0.21</v>
      </c>
      <c r="AQ582" s="308">
        <f t="shared" si="3023"/>
        <v>0.21</v>
      </c>
      <c r="AR582" s="308">
        <f t="shared" si="3023"/>
        <v>0.21</v>
      </c>
      <c r="AS582" s="309">
        <f t="shared" si="3023"/>
        <v>0.21</v>
      </c>
      <c r="AT582" s="458">
        <f>IF(AND(AA90&gt;39082,AA90&lt;39142)=TRUE,21%,24%)</f>
        <v>0.24</v>
      </c>
      <c r="AU582" s="458">
        <v>0.24</v>
      </c>
      <c r="AV582" s="428">
        <f>IF(AND($AA$17&gt;39082,AA90&lt;39142)=TRUE,21%,24%)</f>
        <v>0.24</v>
      </c>
      <c r="AW582" s="428">
        <f t="shared" ref="AW582" si="3024">IF(AND($AA$17&gt;39082,AB90&lt;39142)=TRUE,21%,24%)</f>
        <v>0.24</v>
      </c>
      <c r="AX582" s="428">
        <f t="shared" ref="AX582" si="3025">IF(AND($AA$17&gt;39082,AC90&lt;39142)=TRUE,21%,24%)</f>
        <v>0.24</v>
      </c>
      <c r="AY582" s="428">
        <f t="shared" ref="AY582" si="3026">IF(AND($AA$17&gt;39082,AD90&lt;39142)=TRUE,21%,24%)</f>
        <v>0.24</v>
      </c>
      <c r="AZ582" s="428">
        <f t="shared" ref="AZ582" si="3027">IF(AND($AA$17&gt;39082,AE90&lt;39142)=TRUE,21%,24%)</f>
        <v>0.24</v>
      </c>
      <c r="BA582" s="428">
        <f t="shared" ref="BA582" si="3028">IF(AND($AA$17&gt;39082,AF90&lt;39142)=TRUE,21%,24%)</f>
        <v>0.24</v>
      </c>
      <c r="BB582" s="428">
        <f t="shared" ref="BB582" si="3029">IF(AND($AA$17&gt;39082,AG90&lt;39142)=TRUE,21%,24%)</f>
        <v>0.24</v>
      </c>
      <c r="BC582" s="428">
        <f t="shared" ref="BC582" si="3030">IF(AND($AA$17&gt;39082,AH90&lt;39142)=TRUE,21%,24%)</f>
        <v>0.24</v>
      </c>
      <c r="BD582" s="428">
        <f t="shared" ref="BD582" si="3031">IF(AND($AA$17&gt;39082,AI90&lt;39142)=TRUE,21%,24%)</f>
        <v>0.24</v>
      </c>
      <c r="BE582" s="428">
        <f t="shared" ref="BE582" si="3032">IF(AND($AA$17&gt;39082,AJ90&lt;39142)=TRUE,21%,24%)</f>
        <v>0.24</v>
      </c>
      <c r="BF582" s="428">
        <v>0.249</v>
      </c>
      <c r="BG582" s="428">
        <f t="shared" ref="BG582" si="3033">BF582</f>
        <v>0.249</v>
      </c>
      <c r="BH582" s="428">
        <f t="shared" ref="BH582" si="3034">BG582</f>
        <v>0.249</v>
      </c>
      <c r="BI582" s="459">
        <f t="shared" ref="BI582" si="3035">BH582</f>
        <v>0.249</v>
      </c>
      <c r="BJ582" s="428">
        <v>0.25800000000000001</v>
      </c>
      <c r="BK582" s="428">
        <f t="shared" ref="BK582" si="3036">BJ582</f>
        <v>0.25800000000000001</v>
      </c>
      <c r="BL582" s="428">
        <f t="shared" ref="BL582" si="3037">BK582</f>
        <v>0.25800000000000001</v>
      </c>
      <c r="BM582" s="460">
        <f t="shared" ref="BM582" si="3038">BL582</f>
        <v>0.25800000000000001</v>
      </c>
      <c r="BN582" s="460">
        <f t="shared" ref="BN582" si="3039">BM582</f>
        <v>0.25800000000000001</v>
      </c>
      <c r="BO582" s="460">
        <f t="shared" ref="BO582" si="3040">BN582</f>
        <v>0.25800000000000001</v>
      </c>
      <c r="BP582" s="460">
        <f t="shared" ref="BP582" si="3041">BO582</f>
        <v>0.25800000000000001</v>
      </c>
      <c r="BQ582" s="460">
        <f t="shared" ref="BQ582" si="3042">BP582</f>
        <v>0.25800000000000001</v>
      </c>
      <c r="BR582" s="460">
        <f t="shared" ref="BR582" si="3043">BQ582</f>
        <v>0.25800000000000001</v>
      </c>
      <c r="BS582" s="460">
        <f t="shared" ref="BS582" si="3044">BR582</f>
        <v>0.25800000000000001</v>
      </c>
      <c r="BT582" s="460">
        <f t="shared" ref="BT582" si="3045">BS582</f>
        <v>0.25800000000000001</v>
      </c>
      <c r="BU582" s="460">
        <f t="shared" ref="BU582" si="3046">BT582</f>
        <v>0.25800000000000001</v>
      </c>
      <c r="BV582" s="460">
        <f t="shared" ref="BV582" si="3047">BU582</f>
        <v>0.25800000000000001</v>
      </c>
      <c r="BW582" s="460">
        <f t="shared" ref="BW582" si="3048">BV582</f>
        <v>0.25800000000000001</v>
      </c>
      <c r="BX582" s="460">
        <f t="shared" ref="BX582" si="3049">BW582</f>
        <v>0.25800000000000001</v>
      </c>
      <c r="BY582" s="460">
        <f t="shared" ref="BY582" si="3050">BX582</f>
        <v>0.25800000000000001</v>
      </c>
      <c r="BZ582" s="460">
        <f t="shared" ref="BZ582" si="3051">BY582</f>
        <v>0.25800000000000001</v>
      </c>
      <c r="CA582" s="460">
        <f t="shared" ref="CA582" si="3052">BZ582</f>
        <v>0.25800000000000001</v>
      </c>
      <c r="CB582" s="460">
        <f t="shared" ref="CB582" si="3053">CA582</f>
        <v>0.25800000000000001</v>
      </c>
      <c r="CC582" s="460">
        <f t="shared" ref="CC582" si="3054">CB582</f>
        <v>0.25800000000000001</v>
      </c>
      <c r="CD582" s="178"/>
    </row>
    <row r="583" spans="37:82">
      <c r="AK583" s="171" t="s">
        <v>720</v>
      </c>
      <c r="AL583" s="122"/>
      <c r="AM583" s="361"/>
      <c r="AN583" s="319">
        <f t="shared" ref="AN583:CC583" si="3055">AN510</f>
        <v>0.02</v>
      </c>
      <c r="AO583" s="318">
        <f t="shared" si="3055"/>
        <v>0.02</v>
      </c>
      <c r="AP583" s="318">
        <f t="shared" si="3055"/>
        <v>0.02</v>
      </c>
      <c r="AQ583" s="318">
        <f t="shared" si="3055"/>
        <v>0.02</v>
      </c>
      <c r="AR583" s="318">
        <f t="shared" si="3055"/>
        <v>0.02</v>
      </c>
      <c r="AS583" s="319">
        <f t="shared" si="3055"/>
        <v>0.02</v>
      </c>
      <c r="AT583" s="319">
        <f t="shared" si="3055"/>
        <v>0.02</v>
      </c>
      <c r="AU583" s="319">
        <f t="shared" si="3055"/>
        <v>0.02</v>
      </c>
      <c r="AV583" s="319">
        <f t="shared" si="3055"/>
        <v>0.02</v>
      </c>
      <c r="AW583" s="319">
        <f t="shared" si="3055"/>
        <v>0.02</v>
      </c>
      <c r="AX583" s="319">
        <f t="shared" si="3055"/>
        <v>0.02</v>
      </c>
      <c r="AY583" s="319">
        <f t="shared" si="3055"/>
        <v>0.02</v>
      </c>
      <c r="AZ583" s="319">
        <f t="shared" si="3055"/>
        <v>0.02</v>
      </c>
      <c r="BA583" s="319">
        <f t="shared" si="3055"/>
        <v>0.02</v>
      </c>
      <c r="BB583" s="319">
        <f t="shared" si="3055"/>
        <v>0.02</v>
      </c>
      <c r="BC583" s="320">
        <f t="shared" si="3055"/>
        <v>0.02</v>
      </c>
      <c r="BD583" s="320">
        <f t="shared" si="3055"/>
        <v>0.02</v>
      </c>
      <c r="BE583" s="320">
        <f t="shared" si="3055"/>
        <v>0.02</v>
      </c>
      <c r="BF583" s="320">
        <f t="shared" si="3055"/>
        <v>0.02</v>
      </c>
      <c r="BG583" s="320">
        <f t="shared" si="3055"/>
        <v>0.02</v>
      </c>
      <c r="BH583" s="320">
        <f t="shared" si="3055"/>
        <v>0.02</v>
      </c>
      <c r="BI583" s="321">
        <f t="shared" si="3055"/>
        <v>0.02</v>
      </c>
      <c r="BJ583" s="320">
        <f t="shared" si="3055"/>
        <v>0.02</v>
      </c>
      <c r="BK583" s="320">
        <f t="shared" si="3055"/>
        <v>0.02</v>
      </c>
      <c r="BL583" s="320">
        <f t="shared" si="3055"/>
        <v>0.02</v>
      </c>
      <c r="BM583" s="322">
        <f t="shared" si="3055"/>
        <v>0.02</v>
      </c>
      <c r="BN583" s="322">
        <f t="shared" si="3055"/>
        <v>0.02</v>
      </c>
      <c r="BO583" s="322">
        <f t="shared" si="3055"/>
        <v>0.02</v>
      </c>
      <c r="BP583" s="322">
        <f t="shared" si="3055"/>
        <v>0.02</v>
      </c>
      <c r="BQ583" s="322">
        <f t="shared" si="3055"/>
        <v>0.02</v>
      </c>
      <c r="BR583" s="322">
        <f t="shared" si="3055"/>
        <v>0.02</v>
      </c>
      <c r="BS583" s="322">
        <f t="shared" si="3055"/>
        <v>0.02</v>
      </c>
      <c r="BT583" s="322">
        <f t="shared" si="3055"/>
        <v>0.02</v>
      </c>
      <c r="BU583" s="322">
        <f t="shared" si="3055"/>
        <v>0.02</v>
      </c>
      <c r="BV583" s="322">
        <f t="shared" si="3055"/>
        <v>0.02</v>
      </c>
      <c r="BW583" s="322">
        <f t="shared" si="3055"/>
        <v>0.02</v>
      </c>
      <c r="BX583" s="322">
        <f t="shared" si="3055"/>
        <v>0.02</v>
      </c>
      <c r="BY583" s="322">
        <f t="shared" si="3055"/>
        <v>0.02</v>
      </c>
      <c r="BZ583" s="322">
        <f t="shared" si="3055"/>
        <v>0.02</v>
      </c>
      <c r="CA583" s="322">
        <f t="shared" si="3055"/>
        <v>0.02</v>
      </c>
      <c r="CB583" s="322">
        <f t="shared" si="3055"/>
        <v>0.02</v>
      </c>
      <c r="CC583" s="322">
        <f t="shared" si="3055"/>
        <v>0.02</v>
      </c>
      <c r="CD583" s="178"/>
    </row>
    <row r="584" spans="37:82">
      <c r="AK584" s="363"/>
      <c r="AL584" s="450"/>
      <c r="AM584" s="122"/>
      <c r="AN584" s="122"/>
      <c r="AO584" s="293"/>
      <c r="AP584" s="148"/>
      <c r="AQ584" s="148"/>
      <c r="AR584" s="148"/>
      <c r="BC584" s="121"/>
      <c r="BD584" s="121"/>
      <c r="BG584" s="121"/>
      <c r="BH584" s="121"/>
      <c r="BI584" s="294"/>
      <c r="BJ584" s="121"/>
      <c r="BK584" s="121"/>
      <c r="BL584" s="121"/>
      <c r="BM584" s="295"/>
      <c r="BN584" s="295"/>
      <c r="BO584" s="295"/>
      <c r="BP584" s="295"/>
      <c r="BQ584" s="295"/>
      <c r="BR584" s="295"/>
      <c r="BS584" s="295"/>
      <c r="BT584" s="295"/>
      <c r="BU584" s="295"/>
      <c r="BV584" s="295"/>
      <c r="BW584" s="295"/>
      <c r="BX584" s="295"/>
      <c r="BY584" s="295"/>
      <c r="BZ584" s="295"/>
      <c r="CA584" s="295"/>
      <c r="CB584" s="295"/>
      <c r="CC584" s="295"/>
      <c r="CD584" s="364"/>
    </row>
    <row r="585" spans="37:82">
      <c r="AK585" s="363"/>
      <c r="AL585" s="452"/>
      <c r="AM585" s="452"/>
      <c r="AN585" s="122">
        <v>2001</v>
      </c>
      <c r="AO585" s="329">
        <f t="shared" ref="AO585" si="3056">AN585+1</f>
        <v>2002</v>
      </c>
      <c r="AP585" s="148">
        <f t="shared" ref="AP585" si="3057">AO585+1</f>
        <v>2003</v>
      </c>
      <c r="AQ585" s="148">
        <f t="shared" ref="AQ585" si="3058">AP585+1</f>
        <v>2004</v>
      </c>
      <c r="AR585" s="148">
        <f t="shared" ref="AR585" si="3059">AQ585+1</f>
        <v>2005</v>
      </c>
      <c r="AS585" s="3">
        <f t="shared" ref="AS585" si="3060">AR585+1</f>
        <v>2006</v>
      </c>
      <c r="AT585" s="3">
        <f t="shared" ref="AT585" si="3061">AS585+1</f>
        <v>2007</v>
      </c>
      <c r="AU585" s="3">
        <f t="shared" ref="AU585" si="3062">AT585+1</f>
        <v>2008</v>
      </c>
      <c r="AV585" s="3">
        <f t="shared" ref="AV585" si="3063">AU585+1</f>
        <v>2009</v>
      </c>
      <c r="AW585" s="3">
        <f t="shared" ref="AW585" si="3064">AV585+1</f>
        <v>2010</v>
      </c>
      <c r="AX585" s="3">
        <f t="shared" ref="AX585" si="3065">AW585+1</f>
        <v>2011</v>
      </c>
      <c r="AY585" s="3">
        <f t="shared" ref="AY585" si="3066">AX585+1</f>
        <v>2012</v>
      </c>
      <c r="AZ585" s="3">
        <f t="shared" ref="AZ585" si="3067">AY585+1</f>
        <v>2013</v>
      </c>
      <c r="BA585" s="3">
        <f t="shared" ref="BA585" si="3068">AZ585+1</f>
        <v>2014</v>
      </c>
      <c r="BB585" s="3">
        <f t="shared" ref="BB585" si="3069">BA585+1</f>
        <v>2015</v>
      </c>
      <c r="BC585" s="121">
        <f t="shared" ref="BC585" si="3070">BB585+1</f>
        <v>2016</v>
      </c>
      <c r="BD585" s="121">
        <f t="shared" ref="BD585" si="3071">BC585+1</f>
        <v>2017</v>
      </c>
      <c r="BE585" s="121">
        <f t="shared" ref="BE585" si="3072">BD585+1</f>
        <v>2018</v>
      </c>
      <c r="BF585" s="121">
        <f t="shared" ref="BF585" si="3073">BE585+1</f>
        <v>2019</v>
      </c>
      <c r="BG585" s="121">
        <f t="shared" ref="BG585" si="3074">BF585+1</f>
        <v>2020</v>
      </c>
      <c r="BH585" s="121">
        <f t="shared" ref="BH585" si="3075">BG585+1</f>
        <v>2021</v>
      </c>
      <c r="BI585" s="294">
        <f t="shared" ref="BI585" si="3076">BH585+1</f>
        <v>2022</v>
      </c>
      <c r="BJ585" s="121">
        <f t="shared" ref="BJ585" si="3077">BI585+1</f>
        <v>2023</v>
      </c>
      <c r="BK585" s="121">
        <f t="shared" ref="BK585" si="3078">BJ585+1</f>
        <v>2024</v>
      </c>
      <c r="BL585" s="121">
        <f t="shared" ref="BL585" si="3079">BK585+1</f>
        <v>2025</v>
      </c>
      <c r="BM585" s="295">
        <f t="shared" ref="BM585" si="3080">BL585+1</f>
        <v>2026</v>
      </c>
      <c r="BN585" s="295">
        <f t="shared" ref="BN585" si="3081">BM585+1</f>
        <v>2027</v>
      </c>
      <c r="BO585" s="295">
        <f t="shared" ref="BO585" si="3082">BN585+1</f>
        <v>2028</v>
      </c>
      <c r="BP585" s="295">
        <f t="shared" ref="BP585" si="3083">BO585+1</f>
        <v>2029</v>
      </c>
      <c r="BQ585" s="295">
        <f t="shared" ref="BQ585" si="3084">BP585+1</f>
        <v>2030</v>
      </c>
      <c r="BR585" s="295">
        <f t="shared" ref="BR585" si="3085">BQ585+1</f>
        <v>2031</v>
      </c>
      <c r="BS585" s="295">
        <f t="shared" ref="BS585" si="3086">BR585+1</f>
        <v>2032</v>
      </c>
      <c r="BT585" s="295">
        <f t="shared" ref="BT585" si="3087">BS585+1</f>
        <v>2033</v>
      </c>
      <c r="BU585" s="295">
        <f t="shared" ref="BU585" si="3088">BT585+1</f>
        <v>2034</v>
      </c>
      <c r="BV585" s="295">
        <f t="shared" ref="BV585" si="3089">BU585+1</f>
        <v>2035</v>
      </c>
      <c r="BW585" s="295">
        <f t="shared" ref="BW585" si="3090">BV585+1</f>
        <v>2036</v>
      </c>
      <c r="BX585" s="295">
        <f t="shared" ref="BX585" si="3091">BW585+1</f>
        <v>2037</v>
      </c>
      <c r="BY585" s="295">
        <f t="shared" ref="BY585" si="3092">BX585+1</f>
        <v>2038</v>
      </c>
      <c r="BZ585" s="295">
        <f t="shared" ref="BZ585" si="3093">BY585+1</f>
        <v>2039</v>
      </c>
      <c r="CA585" s="295">
        <f t="shared" ref="CA585" si="3094">BZ585+1</f>
        <v>2040</v>
      </c>
      <c r="CB585" s="295">
        <f t="shared" ref="CB585" si="3095">CA585+1</f>
        <v>2041</v>
      </c>
      <c r="CC585" s="295">
        <f t="shared" ref="CC585" si="3096">CB585+1</f>
        <v>2042</v>
      </c>
      <c r="CD585" s="178"/>
    </row>
    <row r="586" spans="37:82">
      <c r="AK586" s="171"/>
      <c r="AL586" s="122"/>
      <c r="AM586" s="122"/>
      <c r="AN586" s="122" t="s">
        <v>290</v>
      </c>
      <c r="AO586" s="293" t="str">
        <f t="shared" ref="AO586" si="3097">AN586</f>
        <v>IVA</v>
      </c>
      <c r="AP586" s="293" t="str">
        <f t="shared" ref="AP586" si="3098">AO586</f>
        <v>IVA</v>
      </c>
      <c r="AQ586" s="293" t="str">
        <f t="shared" ref="AQ586" si="3099">AP586</f>
        <v>IVA</v>
      </c>
      <c r="AR586" s="293" t="str">
        <f t="shared" ref="AR586" si="3100">AQ586</f>
        <v>IVA</v>
      </c>
      <c r="AS586" s="444" t="str">
        <f t="shared" ref="AS586" si="3101">AR586</f>
        <v>IVA</v>
      </c>
      <c r="AT586" s="444" t="str">
        <f t="shared" ref="AT586" si="3102">AS586</f>
        <v>IVA</v>
      </c>
      <c r="AU586" s="444" t="str">
        <f t="shared" ref="AU586" si="3103">AT586</f>
        <v>IVA</v>
      </c>
      <c r="AV586" s="444" t="str">
        <f t="shared" ref="AV586" si="3104">AU586</f>
        <v>IVA</v>
      </c>
      <c r="AW586" s="444" t="str">
        <f t="shared" ref="AW586" si="3105">AV586</f>
        <v>IVA</v>
      </c>
      <c r="AX586" s="444" t="str">
        <f t="shared" ref="AX586" si="3106">AW586</f>
        <v>IVA</v>
      </c>
      <c r="AY586" s="444" t="str">
        <f t="shared" ref="AY586" si="3107">AX586</f>
        <v>IVA</v>
      </c>
      <c r="AZ586" s="444" t="str">
        <f t="shared" ref="AZ586" si="3108">AY586</f>
        <v>IVA</v>
      </c>
      <c r="BA586" s="444" t="str">
        <f t="shared" ref="BA586" si="3109">AZ586</f>
        <v>IVA</v>
      </c>
      <c r="BB586" s="444" t="str">
        <f t="shared" ref="BB586" si="3110">BA586</f>
        <v>IVA</v>
      </c>
      <c r="BC586" s="445" t="str">
        <f t="shared" ref="BC586" si="3111">BB586</f>
        <v>IVA</v>
      </c>
      <c r="BD586" s="445" t="str">
        <f t="shared" ref="BD586" si="3112">BC586</f>
        <v>IVA</v>
      </c>
      <c r="BE586" s="445" t="str">
        <f t="shared" ref="BE586" si="3113">BD586</f>
        <v>IVA</v>
      </c>
      <c r="BF586" s="445" t="str">
        <f t="shared" ref="BF586" si="3114">BE586</f>
        <v>IVA</v>
      </c>
      <c r="BG586" s="445" t="str">
        <f t="shared" ref="BG586" si="3115">BF586</f>
        <v>IVA</v>
      </c>
      <c r="BH586" s="445" t="str">
        <f t="shared" ref="BH586" si="3116">BG586</f>
        <v>IVA</v>
      </c>
      <c r="BI586" s="446" t="str">
        <f t="shared" ref="BI586" si="3117">BH586</f>
        <v>IVA</v>
      </c>
      <c r="BJ586" s="445" t="str">
        <f t="shared" ref="BJ586" si="3118">BI586</f>
        <v>IVA</v>
      </c>
      <c r="BK586" s="445" t="str">
        <f t="shared" ref="BK586" si="3119">BJ586</f>
        <v>IVA</v>
      </c>
      <c r="BL586" s="445" t="str">
        <f t="shared" ref="BL586" si="3120">BK586</f>
        <v>IVA</v>
      </c>
      <c r="BM586" s="447" t="str">
        <f t="shared" ref="BM586" si="3121">BL586</f>
        <v>IVA</v>
      </c>
      <c r="BN586" s="447" t="str">
        <f t="shared" ref="BN586" si="3122">BM586</f>
        <v>IVA</v>
      </c>
      <c r="BO586" s="447" t="str">
        <f t="shared" ref="BO586" si="3123">BN586</f>
        <v>IVA</v>
      </c>
      <c r="BP586" s="447" t="str">
        <f t="shared" ref="BP586" si="3124">BO586</f>
        <v>IVA</v>
      </c>
      <c r="BQ586" s="447" t="str">
        <f t="shared" ref="BQ586" si="3125">BP586</f>
        <v>IVA</v>
      </c>
      <c r="BR586" s="447" t="str">
        <f t="shared" ref="BR586" si="3126">BQ586</f>
        <v>IVA</v>
      </c>
      <c r="BS586" s="447" t="str">
        <f t="shared" ref="BS586" si="3127">BR586</f>
        <v>IVA</v>
      </c>
      <c r="BT586" s="447" t="str">
        <f t="shared" ref="BT586" si="3128">BS586</f>
        <v>IVA</v>
      </c>
      <c r="BU586" s="447" t="str">
        <f t="shared" ref="BU586" si="3129">BT586</f>
        <v>IVA</v>
      </c>
      <c r="BV586" s="447" t="str">
        <f t="shared" ref="BV586" si="3130">BU586</f>
        <v>IVA</v>
      </c>
      <c r="BW586" s="447" t="str">
        <f t="shared" ref="BW586" si="3131">BV586</f>
        <v>IVA</v>
      </c>
      <c r="BX586" s="447" t="str">
        <f t="shared" ref="BX586" si="3132">BW586</f>
        <v>IVA</v>
      </c>
      <c r="BY586" s="447" t="str">
        <f t="shared" ref="BY586" si="3133">BX586</f>
        <v>IVA</v>
      </c>
      <c r="BZ586" s="447" t="str">
        <f t="shared" ref="BZ586" si="3134">BY586</f>
        <v>IVA</v>
      </c>
      <c r="CA586" s="447" t="str">
        <f t="shared" ref="CA586" si="3135">BZ586</f>
        <v>IVA</v>
      </c>
      <c r="CB586" s="447" t="str">
        <f t="shared" ref="CB586" si="3136">CA586</f>
        <v>IVA</v>
      </c>
      <c r="CC586" s="447" t="str">
        <f t="shared" ref="CC586" si="3137">CB586</f>
        <v>IVA</v>
      </c>
      <c r="CD586" s="178"/>
    </row>
    <row r="587" spans="37:82">
      <c r="AK587" s="171" t="s">
        <v>715</v>
      </c>
      <c r="AL587" s="122"/>
      <c r="AM587" s="359"/>
      <c r="AN587" s="300">
        <f t="shared" ref="AN587:AT587" si="3138">AN514</f>
        <v>2.6651231066002534E-2</v>
      </c>
      <c r="AO587" s="299">
        <f t="shared" si="3138"/>
        <v>3.7659730819599391E-2</v>
      </c>
      <c r="AP587" s="299">
        <f t="shared" si="3138"/>
        <v>4.1433788213758316E-2</v>
      </c>
      <c r="AQ587" s="299">
        <f t="shared" si="3138"/>
        <v>4.1022225148983571E-2</v>
      </c>
      <c r="AR587" s="299">
        <f t="shared" si="3138"/>
        <v>3.2974624821844323E-2</v>
      </c>
      <c r="AS587" s="300">
        <f t="shared" si="3138"/>
        <v>1.741105519772157E-2</v>
      </c>
      <c r="AT587" s="300">
        <f t="shared" si="3138"/>
        <v>1.0559160160651171E-2</v>
      </c>
      <c r="AU587" s="300">
        <f>AU578</f>
        <v>1.0162187059377326E-2</v>
      </c>
      <c r="AV587" s="300">
        <f t="shared" ref="AV587:CC587" si="3139">AV578</f>
        <v>1.7668932912550117E-2</v>
      </c>
      <c r="AW587" s="300">
        <f t="shared" si="3139"/>
        <v>2.5444356029305171E-2</v>
      </c>
      <c r="AX587" s="300">
        <f t="shared" si="3139"/>
        <v>2.4641313377188334E-2</v>
      </c>
      <c r="AY587" s="300">
        <f t="shared" si="3139"/>
        <v>2.1741447391596669E-2</v>
      </c>
      <c r="AZ587" s="300">
        <f t="shared" si="3139"/>
        <v>2.5437233887533495E-2</v>
      </c>
      <c r="BA587" s="300">
        <f t="shared" si="3139"/>
        <v>1.3861492515345297E-2</v>
      </c>
      <c r="BB587" s="300">
        <f t="shared" si="3139"/>
        <v>1.3694652802078267E-2</v>
      </c>
      <c r="BC587" s="301">
        <f t="shared" si="3139"/>
        <v>1.2383656557784395E-2</v>
      </c>
      <c r="BD587" s="301">
        <f t="shared" si="3139"/>
        <v>1.3646416148230811E-2</v>
      </c>
      <c r="BE587" s="301">
        <f t="shared" si="3139"/>
        <v>1.451037729467175E-2</v>
      </c>
      <c r="BF587" s="301">
        <f t="shared" si="3139"/>
        <v>1.6186984318659059E-2</v>
      </c>
      <c r="BG587" s="301">
        <f t="shared" si="3139"/>
        <v>2.056297127094453E-2</v>
      </c>
      <c r="BH587" s="301">
        <f t="shared" si="3139"/>
        <v>2.2436713595748392E-2</v>
      </c>
      <c r="BI587" s="302">
        <f t="shared" si="3139"/>
        <v>2.1004539684301715E-2</v>
      </c>
      <c r="BJ587" s="301">
        <f t="shared" si="3139"/>
        <v>2.4462787806639907E-2</v>
      </c>
      <c r="BK587" s="301">
        <f t="shared" si="3139"/>
        <v>5.0900385505608714E-2</v>
      </c>
      <c r="BL587" s="301">
        <f t="shared" si="3139"/>
        <v>6.2614622044458779E-2</v>
      </c>
      <c r="BM587" s="303">
        <f t="shared" si="3139"/>
        <v>6.2614622044458779E-2</v>
      </c>
      <c r="BN587" s="303">
        <f t="shared" si="3139"/>
        <v>6.2614622044458779E-2</v>
      </c>
      <c r="BO587" s="303">
        <f t="shared" si="3139"/>
        <v>6.2614622044458779E-2</v>
      </c>
      <c r="BP587" s="303">
        <f t="shared" si="3139"/>
        <v>6.2614622044458779E-2</v>
      </c>
      <c r="BQ587" s="303">
        <f t="shared" si="3139"/>
        <v>6.2614622044458779E-2</v>
      </c>
      <c r="BR587" s="303">
        <f t="shared" si="3139"/>
        <v>6.2614622044458779E-2</v>
      </c>
      <c r="BS587" s="303">
        <f t="shared" si="3139"/>
        <v>6.2614622044458779E-2</v>
      </c>
      <c r="BT587" s="303">
        <f t="shared" si="3139"/>
        <v>6.2614622044458779E-2</v>
      </c>
      <c r="BU587" s="303">
        <f t="shared" si="3139"/>
        <v>6.2614622044458779E-2</v>
      </c>
      <c r="BV587" s="303">
        <f t="shared" si="3139"/>
        <v>6.2614622044458779E-2</v>
      </c>
      <c r="BW587" s="303">
        <f t="shared" si="3139"/>
        <v>6.2614622044458779E-2</v>
      </c>
      <c r="BX587" s="303">
        <f t="shared" si="3139"/>
        <v>6.2614622044458779E-2</v>
      </c>
      <c r="BY587" s="303">
        <f t="shared" si="3139"/>
        <v>6.2614622044458779E-2</v>
      </c>
      <c r="BZ587" s="303">
        <f t="shared" si="3139"/>
        <v>6.2614622044458779E-2</v>
      </c>
      <c r="CA587" s="303">
        <f t="shared" si="3139"/>
        <v>6.2614622044458779E-2</v>
      </c>
      <c r="CB587" s="303">
        <f t="shared" si="3139"/>
        <v>6.2614622044458779E-2</v>
      </c>
      <c r="CC587" s="303">
        <f t="shared" si="3139"/>
        <v>6.2614622044458779E-2</v>
      </c>
      <c r="CD587" s="178"/>
    </row>
    <row r="588" spans="37:82">
      <c r="AK588" s="171" t="s">
        <v>716</v>
      </c>
      <c r="AL588" s="122"/>
      <c r="AM588" s="359"/>
      <c r="AN588" s="309">
        <f t="shared" ref="AN588:AT588" si="3140">AN515</f>
        <v>5.4500009839908214E-2</v>
      </c>
      <c r="AO588" s="308">
        <f t="shared" si="3140"/>
        <v>4.7799991598603153E-2</v>
      </c>
      <c r="AP588" s="308">
        <f t="shared" si="3140"/>
        <v>4.6599997461220122E-2</v>
      </c>
      <c r="AQ588" s="308">
        <f t="shared" si="3140"/>
        <v>4.5000007490993976E-2</v>
      </c>
      <c r="AR588" s="308">
        <f t="shared" si="3140"/>
        <v>3.9300011835601056E-2</v>
      </c>
      <c r="AS588" s="309">
        <f t="shared" si="3140"/>
        <v>3.6156695917221038E-2</v>
      </c>
      <c r="AT588" s="309">
        <f t="shared" si="3140"/>
        <v>3.8235620751875921E-2</v>
      </c>
      <c r="AU588" s="309">
        <f>AU579</f>
        <v>4.410003903757409E-2</v>
      </c>
      <c r="AV588" s="309">
        <f t="shared" ref="AV588:CC588" si="3141">AV579</f>
        <v>4.2200028760331243E-2</v>
      </c>
      <c r="AW588" s="309">
        <f t="shared" si="3141"/>
        <v>3.8900033450578686E-2</v>
      </c>
      <c r="AX588" s="309">
        <f t="shared" si="3141"/>
        <v>3.1000007537453245E-2</v>
      </c>
      <c r="AY588" s="309">
        <f t="shared" si="3141"/>
        <v>2.7100009653499013E-2</v>
      </c>
      <c r="AZ588" s="309">
        <f t="shared" si="3141"/>
        <v>2.2300050192195053E-2</v>
      </c>
      <c r="BA588" s="309">
        <f t="shared" si="3141"/>
        <v>2.5299957325744638E-2</v>
      </c>
      <c r="BB588" s="309">
        <f t="shared" si="3141"/>
        <v>1.5399960174683036E-2</v>
      </c>
      <c r="BC588" s="310">
        <f t="shared" si="3141"/>
        <v>1.1100034333807018E-2</v>
      </c>
      <c r="BD588" s="310">
        <f t="shared" si="3141"/>
        <v>7.1000003200292205E-3</v>
      </c>
      <c r="BE588" s="310">
        <f t="shared" si="3141"/>
        <v>9.1000155016305317E-3</v>
      </c>
      <c r="BF588" s="310">
        <f t="shared" si="3141"/>
        <v>8.6000335029261521E-3</v>
      </c>
      <c r="BG588" s="310">
        <f t="shared" si="3141"/>
        <v>1.0400554570129117E-3</v>
      </c>
      <c r="BH588" s="310">
        <f t="shared" si="3141"/>
        <v>-2.1600186074329786E-3</v>
      </c>
      <c r="BI588" s="311">
        <f t="shared" si="3141"/>
        <v>8.7995469739587939E-4</v>
      </c>
      <c r="BJ588" s="310">
        <f t="shared" si="3141"/>
        <v>2.3329968858514682E-2</v>
      </c>
      <c r="BK588" s="310">
        <f t="shared" si="3141"/>
        <v>3.0590005328907655E-2</v>
      </c>
      <c r="BL588" s="310">
        <f t="shared" si="3141"/>
        <v>2.6869942060977925E-2</v>
      </c>
      <c r="BM588" s="312">
        <f t="shared" si="3141"/>
        <v>2.6869942060977925E-2</v>
      </c>
      <c r="BN588" s="312">
        <f t="shared" si="3141"/>
        <v>2.6869942060977925E-2</v>
      </c>
      <c r="BO588" s="312">
        <f t="shared" si="3141"/>
        <v>2.6869942060977925E-2</v>
      </c>
      <c r="BP588" s="312">
        <f t="shared" si="3141"/>
        <v>2.6869942060977925E-2</v>
      </c>
      <c r="BQ588" s="312">
        <f t="shared" si="3141"/>
        <v>2.6869942060977925E-2</v>
      </c>
      <c r="BR588" s="312">
        <f t="shared" si="3141"/>
        <v>2.6869942060977925E-2</v>
      </c>
      <c r="BS588" s="312">
        <f t="shared" si="3141"/>
        <v>2.6869942060977925E-2</v>
      </c>
      <c r="BT588" s="312">
        <f t="shared" si="3141"/>
        <v>2.6869942060977925E-2</v>
      </c>
      <c r="BU588" s="312">
        <f t="shared" si="3141"/>
        <v>2.6869942060977925E-2</v>
      </c>
      <c r="BV588" s="312">
        <f t="shared" si="3141"/>
        <v>2.6869942060977925E-2</v>
      </c>
      <c r="BW588" s="312">
        <f t="shared" si="3141"/>
        <v>2.6869942060977925E-2</v>
      </c>
      <c r="BX588" s="312">
        <f t="shared" si="3141"/>
        <v>2.6869942060977925E-2</v>
      </c>
      <c r="BY588" s="312">
        <f t="shared" si="3141"/>
        <v>2.6869942060977925E-2</v>
      </c>
      <c r="BZ588" s="312">
        <f t="shared" si="3141"/>
        <v>2.6869942060977925E-2</v>
      </c>
      <c r="CA588" s="312">
        <f t="shared" si="3141"/>
        <v>2.6869942060977925E-2</v>
      </c>
      <c r="CB588" s="312">
        <f t="shared" si="3141"/>
        <v>2.6869942060977925E-2</v>
      </c>
      <c r="CC588" s="312">
        <f t="shared" si="3141"/>
        <v>2.6869942060977925E-2</v>
      </c>
      <c r="CD588" s="178"/>
    </row>
    <row r="589" spans="37:82">
      <c r="AK589" s="171" t="s">
        <v>717</v>
      </c>
      <c r="AL589" s="122"/>
      <c r="AM589" s="360"/>
      <c r="AN589" s="309">
        <f t="shared" ref="AN589:AT589" si="3142">AN516</f>
        <v>0.214</v>
      </c>
      <c r="AO589" s="308">
        <f t="shared" si="3142"/>
        <v>0.214</v>
      </c>
      <c r="AP589" s="308">
        <f t="shared" si="3142"/>
        <v>0.214</v>
      </c>
      <c r="AQ589" s="308">
        <f t="shared" si="3142"/>
        <v>0.214</v>
      </c>
      <c r="AR589" s="308">
        <f t="shared" si="3142"/>
        <v>0.214</v>
      </c>
      <c r="AS589" s="309">
        <f t="shared" si="3142"/>
        <v>0.214</v>
      </c>
      <c r="AT589" s="309">
        <f t="shared" si="3142"/>
        <v>0.09</v>
      </c>
      <c r="AU589" s="309">
        <f t="shared" ref="AU589" si="3143">AT589</f>
        <v>0.09</v>
      </c>
      <c r="AV589" s="309">
        <f t="shared" ref="AV589" si="3144">AU589</f>
        <v>0.09</v>
      </c>
      <c r="AW589" s="309">
        <f t="shared" ref="AW589" si="3145">AV589</f>
        <v>0.09</v>
      </c>
      <c r="AX589" s="309">
        <f t="shared" ref="AX589" si="3146">AW589</f>
        <v>0.09</v>
      </c>
      <c r="AY589" s="309">
        <f t="shared" ref="AY589" si="3147">AX589</f>
        <v>0.09</v>
      </c>
      <c r="AZ589" s="309">
        <f t="shared" ref="AZ589" si="3148">AY589</f>
        <v>0.09</v>
      </c>
      <c r="BA589" s="309">
        <f t="shared" ref="BA589" si="3149">AZ589</f>
        <v>0.09</v>
      </c>
      <c r="BB589" s="309">
        <f t="shared" ref="BB589" si="3150">BA589</f>
        <v>0.09</v>
      </c>
      <c r="BC589" s="310">
        <f t="shared" ref="BC589" si="3151">BB589</f>
        <v>0.09</v>
      </c>
      <c r="BD589" s="310">
        <f t="shared" ref="BD589" si="3152">BC589</f>
        <v>0.09</v>
      </c>
      <c r="BE589" s="310">
        <f t="shared" ref="BE589" si="3153">BD589</f>
        <v>0.09</v>
      </c>
      <c r="BF589" s="310">
        <f t="shared" ref="BF589" si="3154">BE589</f>
        <v>0.09</v>
      </c>
      <c r="BG589" s="310">
        <f t="shared" ref="BG589" si="3155">BF589</f>
        <v>0.09</v>
      </c>
      <c r="BH589" s="310">
        <f t="shared" ref="BH589" si="3156">BG589</f>
        <v>0.09</v>
      </c>
      <c r="BI589" s="311">
        <f t="shared" ref="BI589" si="3157">BH589</f>
        <v>0.09</v>
      </c>
      <c r="BJ589" s="310">
        <v>0.13</v>
      </c>
      <c r="BK589" s="310">
        <f t="shared" ref="BK589" si="3158">BJ589</f>
        <v>0.13</v>
      </c>
      <c r="BL589" s="310">
        <f t="shared" ref="BL589" si="3159">BK589</f>
        <v>0.13</v>
      </c>
      <c r="BM589" s="312">
        <f t="shared" ref="BM589" si="3160">BL589</f>
        <v>0.13</v>
      </c>
      <c r="BN589" s="312">
        <f t="shared" ref="BN589" si="3161">BM589</f>
        <v>0.13</v>
      </c>
      <c r="BO589" s="312">
        <f t="shared" ref="BO589" si="3162">BN589</f>
        <v>0.13</v>
      </c>
      <c r="BP589" s="312">
        <f t="shared" ref="BP589" si="3163">BO589</f>
        <v>0.13</v>
      </c>
      <c r="BQ589" s="312">
        <f t="shared" ref="BQ589" si="3164">BP589</f>
        <v>0.13</v>
      </c>
      <c r="BR589" s="312">
        <f t="shared" ref="BR589" si="3165">BQ589</f>
        <v>0.13</v>
      </c>
      <c r="BS589" s="312">
        <f t="shared" ref="BS589" si="3166">BR589</f>
        <v>0.13</v>
      </c>
      <c r="BT589" s="312">
        <f t="shared" ref="BT589" si="3167">BS589</f>
        <v>0.13</v>
      </c>
      <c r="BU589" s="312">
        <f t="shared" ref="BU589" si="3168">BT589</f>
        <v>0.13</v>
      </c>
      <c r="BV589" s="312">
        <f t="shared" ref="BV589" si="3169">BU589</f>
        <v>0.13</v>
      </c>
      <c r="BW589" s="312">
        <f t="shared" ref="BW589" si="3170">BV589</f>
        <v>0.13</v>
      </c>
      <c r="BX589" s="312">
        <f t="shared" ref="BX589" si="3171">BW589</f>
        <v>0.13</v>
      </c>
      <c r="BY589" s="312">
        <f t="shared" ref="BY589" si="3172">BX589</f>
        <v>0.13</v>
      </c>
      <c r="BZ589" s="312">
        <f t="shared" ref="BZ589" si="3173">BY589</f>
        <v>0.13</v>
      </c>
      <c r="CA589" s="312">
        <f t="shared" ref="CA589" si="3174">BZ589</f>
        <v>0.13</v>
      </c>
      <c r="CB589" s="312">
        <f t="shared" ref="CB589" si="3175">CA589</f>
        <v>0.13</v>
      </c>
      <c r="CC589" s="312">
        <f t="shared" ref="CC589" si="3176">CB589</f>
        <v>0.13</v>
      </c>
      <c r="CD589" s="178"/>
    </row>
    <row r="590" spans="37:82" ht="15.6">
      <c r="AK590" s="171" t="s">
        <v>718</v>
      </c>
      <c r="AL590" s="122"/>
      <c r="AM590" s="360"/>
      <c r="AN590" s="309">
        <f t="shared" ref="AN590:AT590" si="3177">AN517</f>
        <v>1.4E-2</v>
      </c>
      <c r="AO590" s="308">
        <f t="shared" si="3177"/>
        <v>1.4E-2</v>
      </c>
      <c r="AP590" s="308">
        <f t="shared" si="3177"/>
        <v>1.4E-2</v>
      </c>
      <c r="AQ590" s="308">
        <f t="shared" si="3177"/>
        <v>1.4E-2</v>
      </c>
      <c r="AR590" s="308">
        <f t="shared" si="3177"/>
        <v>1.4E-2</v>
      </c>
      <c r="AS590" s="309">
        <f t="shared" si="3177"/>
        <v>1.4E-2</v>
      </c>
      <c r="AT590" s="309">
        <f t="shared" si="3177"/>
        <v>1.4E-2</v>
      </c>
      <c r="AU590" s="309">
        <f>AU581</f>
        <v>1.4E-2</v>
      </c>
      <c r="AV590" s="309">
        <f t="shared" ref="AV590:CC590" si="3178">AV581</f>
        <v>1.4E-2</v>
      </c>
      <c r="AW590" s="309">
        <f t="shared" si="3178"/>
        <v>1.4E-2</v>
      </c>
      <c r="AX590" s="309">
        <f t="shared" si="3178"/>
        <v>1.4E-2</v>
      </c>
      <c r="AY590" s="309">
        <f t="shared" si="3178"/>
        <v>1.4E-2</v>
      </c>
      <c r="AZ590" s="309">
        <f t="shared" si="3178"/>
        <v>1.4E-2</v>
      </c>
      <c r="BA590" s="309">
        <f t="shared" si="3178"/>
        <v>1.4E-2</v>
      </c>
      <c r="BB590" s="309">
        <f t="shared" si="3178"/>
        <v>1.4E-2</v>
      </c>
      <c r="BC590" s="310">
        <f t="shared" si="3178"/>
        <v>1.4E-2</v>
      </c>
      <c r="BD590" s="310">
        <f t="shared" si="3178"/>
        <v>1.4E-2</v>
      </c>
      <c r="BE590" s="310">
        <f t="shared" si="3178"/>
        <v>1.4E-2</v>
      </c>
      <c r="BF590" s="310">
        <f t="shared" si="3178"/>
        <v>1.4E-2</v>
      </c>
      <c r="BG590" s="310">
        <f t="shared" si="3178"/>
        <v>1.4E-2</v>
      </c>
      <c r="BH590" s="310">
        <f t="shared" si="3178"/>
        <v>1.4E-2</v>
      </c>
      <c r="BI590" s="311">
        <f t="shared" si="3178"/>
        <v>1.4E-2</v>
      </c>
      <c r="BJ590" s="310">
        <f t="shared" si="3178"/>
        <v>1.4E-2</v>
      </c>
      <c r="BK590" s="310">
        <f t="shared" si="3178"/>
        <v>1.4E-2</v>
      </c>
      <c r="BL590" s="310">
        <f t="shared" si="3178"/>
        <v>1.4E-2</v>
      </c>
      <c r="BM590" s="312">
        <f t="shared" si="3178"/>
        <v>1.4E-2</v>
      </c>
      <c r="BN590" s="312">
        <f t="shared" si="3178"/>
        <v>1.4E-2</v>
      </c>
      <c r="BO590" s="312">
        <f t="shared" si="3178"/>
        <v>1.4E-2</v>
      </c>
      <c r="BP590" s="312">
        <f t="shared" si="3178"/>
        <v>1.4E-2</v>
      </c>
      <c r="BQ590" s="312">
        <f t="shared" si="3178"/>
        <v>1.4E-2</v>
      </c>
      <c r="BR590" s="312">
        <f t="shared" si="3178"/>
        <v>1.4E-2</v>
      </c>
      <c r="BS590" s="312">
        <f t="shared" si="3178"/>
        <v>1.4E-2</v>
      </c>
      <c r="BT590" s="312">
        <f t="shared" si="3178"/>
        <v>1.4E-2</v>
      </c>
      <c r="BU590" s="312">
        <f t="shared" si="3178"/>
        <v>1.4E-2</v>
      </c>
      <c r="BV590" s="312">
        <f t="shared" si="3178"/>
        <v>1.4E-2</v>
      </c>
      <c r="BW590" s="312">
        <f t="shared" si="3178"/>
        <v>1.4E-2</v>
      </c>
      <c r="BX590" s="312">
        <f t="shared" si="3178"/>
        <v>1.4E-2</v>
      </c>
      <c r="BY590" s="312">
        <f t="shared" si="3178"/>
        <v>1.4E-2</v>
      </c>
      <c r="BZ590" s="312">
        <f t="shared" si="3178"/>
        <v>1.4E-2</v>
      </c>
      <c r="CA590" s="312">
        <f t="shared" si="3178"/>
        <v>1.4E-2</v>
      </c>
      <c r="CB590" s="312">
        <f t="shared" si="3178"/>
        <v>1.4E-2</v>
      </c>
      <c r="CC590" s="312">
        <f t="shared" si="3178"/>
        <v>1.4E-2</v>
      </c>
      <c r="CD590" s="178"/>
    </row>
    <row r="591" spans="37:82">
      <c r="AK591" s="171" t="s">
        <v>719</v>
      </c>
      <c r="AL591" s="122"/>
      <c r="AM591" s="361"/>
      <c r="AN591" s="338">
        <f t="shared" ref="AN591:AS591" si="3179">AN518</f>
        <v>0.21</v>
      </c>
      <c r="AO591" s="308">
        <f t="shared" si="3179"/>
        <v>0.21</v>
      </c>
      <c r="AP591" s="308">
        <f t="shared" si="3179"/>
        <v>0.21</v>
      </c>
      <c r="AQ591" s="308">
        <f t="shared" si="3179"/>
        <v>0.21</v>
      </c>
      <c r="AR591" s="308">
        <f t="shared" si="3179"/>
        <v>0.21</v>
      </c>
      <c r="AS591" s="309">
        <f t="shared" si="3179"/>
        <v>0.21</v>
      </c>
      <c r="AT591" s="458">
        <f>IF(AND(AA90&gt;39082,AA90&lt;39142)=TRUE,21%,25%)</f>
        <v>0.25</v>
      </c>
      <c r="AU591" s="309">
        <v>0.26</v>
      </c>
      <c r="AV591" s="428">
        <f t="shared" ref="AV591" si="3180">AU591</f>
        <v>0.26</v>
      </c>
      <c r="AW591" s="428">
        <f t="shared" ref="AW591" si="3181">AV591</f>
        <v>0.26</v>
      </c>
      <c r="AX591" s="428">
        <f t="shared" ref="AX591" si="3182">AW591</f>
        <v>0.26</v>
      </c>
      <c r="AY591" s="428">
        <f t="shared" ref="AY591" si="3183">AX591</f>
        <v>0.26</v>
      </c>
      <c r="AZ591" s="428">
        <f t="shared" ref="AZ591" si="3184">AY591</f>
        <v>0.26</v>
      </c>
      <c r="BA591" s="428">
        <f t="shared" ref="BA591" si="3185">AZ591</f>
        <v>0.26</v>
      </c>
      <c r="BB591" s="428">
        <f>+BB518</f>
        <v>0.28999999999999998</v>
      </c>
      <c r="BC591" s="428">
        <f t="shared" ref="BC591" si="3186">BB591</f>
        <v>0.28999999999999998</v>
      </c>
      <c r="BD591" s="428">
        <f t="shared" ref="BD591" si="3187">BC591</f>
        <v>0.28999999999999998</v>
      </c>
      <c r="BE591" s="428">
        <f t="shared" ref="BE591" si="3188">BD591</f>
        <v>0.28999999999999998</v>
      </c>
      <c r="BF591" s="428">
        <v>0.249</v>
      </c>
      <c r="BG591" s="428">
        <f t="shared" ref="BG591" si="3189">BF591</f>
        <v>0.249</v>
      </c>
      <c r="BH591" s="428">
        <f t="shared" ref="BH591" si="3190">BG591</f>
        <v>0.249</v>
      </c>
      <c r="BI591" s="459">
        <f t="shared" ref="BI591" si="3191">BH591</f>
        <v>0.249</v>
      </c>
      <c r="BJ591" s="428">
        <v>0.25800000000000001</v>
      </c>
      <c r="BK591" s="428">
        <f t="shared" ref="BK591" si="3192">BJ591</f>
        <v>0.25800000000000001</v>
      </c>
      <c r="BL591" s="428">
        <f t="shared" ref="BL591" si="3193">BK591</f>
        <v>0.25800000000000001</v>
      </c>
      <c r="BM591" s="460">
        <f t="shared" ref="BM591" si="3194">BL591</f>
        <v>0.25800000000000001</v>
      </c>
      <c r="BN591" s="460">
        <f t="shared" ref="BN591" si="3195">BM591</f>
        <v>0.25800000000000001</v>
      </c>
      <c r="BO591" s="460">
        <f t="shared" ref="BO591" si="3196">BN591</f>
        <v>0.25800000000000001</v>
      </c>
      <c r="BP591" s="460">
        <f t="shared" ref="BP591" si="3197">BO591</f>
        <v>0.25800000000000001</v>
      </c>
      <c r="BQ591" s="460">
        <f t="shared" ref="BQ591" si="3198">BP591</f>
        <v>0.25800000000000001</v>
      </c>
      <c r="BR591" s="460">
        <f t="shared" ref="BR591" si="3199">BQ591</f>
        <v>0.25800000000000001</v>
      </c>
      <c r="BS591" s="460">
        <f t="shared" ref="BS591" si="3200">BR591</f>
        <v>0.25800000000000001</v>
      </c>
      <c r="BT591" s="460">
        <f t="shared" ref="BT591" si="3201">BS591</f>
        <v>0.25800000000000001</v>
      </c>
      <c r="BU591" s="460">
        <f t="shared" ref="BU591" si="3202">BT591</f>
        <v>0.25800000000000001</v>
      </c>
      <c r="BV591" s="460">
        <f t="shared" ref="BV591" si="3203">BU591</f>
        <v>0.25800000000000001</v>
      </c>
      <c r="BW591" s="460">
        <f t="shared" ref="BW591" si="3204">BV591</f>
        <v>0.25800000000000001</v>
      </c>
      <c r="BX591" s="460">
        <f t="shared" ref="BX591" si="3205">BW591</f>
        <v>0.25800000000000001</v>
      </c>
      <c r="BY591" s="460">
        <f t="shared" ref="BY591" si="3206">BX591</f>
        <v>0.25800000000000001</v>
      </c>
      <c r="BZ591" s="460">
        <f t="shared" ref="BZ591" si="3207">BY591</f>
        <v>0.25800000000000001</v>
      </c>
      <c r="CA591" s="460">
        <f t="shared" ref="CA591" si="3208">BZ591</f>
        <v>0.25800000000000001</v>
      </c>
      <c r="CB591" s="460">
        <f t="shared" ref="CB591" si="3209">CA591</f>
        <v>0.25800000000000001</v>
      </c>
      <c r="CC591" s="460">
        <f t="shared" ref="CC591" si="3210">CB591</f>
        <v>0.25800000000000001</v>
      </c>
      <c r="CD591" s="178"/>
    </row>
    <row r="592" spans="37:82">
      <c r="AK592" s="171" t="s">
        <v>720</v>
      </c>
      <c r="AL592" s="122"/>
      <c r="AM592" s="361"/>
      <c r="AN592" s="319">
        <f t="shared" ref="AN592:AS592" si="3211">AN519</f>
        <v>0.02</v>
      </c>
      <c r="AO592" s="318">
        <f t="shared" si="3211"/>
        <v>0.02</v>
      </c>
      <c r="AP592" s="318">
        <f t="shared" si="3211"/>
        <v>0.02</v>
      </c>
      <c r="AQ592" s="318">
        <f t="shared" si="3211"/>
        <v>0.02</v>
      </c>
      <c r="AR592" s="318">
        <f t="shared" si="3211"/>
        <v>0.02</v>
      </c>
      <c r="AS592" s="319">
        <f t="shared" si="3211"/>
        <v>0.02</v>
      </c>
      <c r="AT592" s="319">
        <f>AT519</f>
        <v>0.02</v>
      </c>
      <c r="AU592" s="319">
        <f>AU583</f>
        <v>0.02</v>
      </c>
      <c r="AV592" s="319">
        <f t="shared" ref="AV592:CC592" si="3212">AV583</f>
        <v>0.02</v>
      </c>
      <c r="AW592" s="319">
        <f t="shared" si="3212"/>
        <v>0.02</v>
      </c>
      <c r="AX592" s="319">
        <f t="shared" si="3212"/>
        <v>0.02</v>
      </c>
      <c r="AY592" s="319">
        <f t="shared" si="3212"/>
        <v>0.02</v>
      </c>
      <c r="AZ592" s="319">
        <f t="shared" si="3212"/>
        <v>0.02</v>
      </c>
      <c r="BA592" s="319">
        <f t="shared" si="3212"/>
        <v>0.02</v>
      </c>
      <c r="BB592" s="319">
        <f t="shared" si="3212"/>
        <v>0.02</v>
      </c>
      <c r="BC592" s="320">
        <f t="shared" si="3212"/>
        <v>0.02</v>
      </c>
      <c r="BD592" s="320">
        <f t="shared" si="3212"/>
        <v>0.02</v>
      </c>
      <c r="BE592" s="320">
        <f t="shared" si="3212"/>
        <v>0.02</v>
      </c>
      <c r="BF592" s="320">
        <f t="shared" si="3212"/>
        <v>0.02</v>
      </c>
      <c r="BG592" s="320">
        <f t="shared" si="3212"/>
        <v>0.02</v>
      </c>
      <c r="BH592" s="320">
        <f t="shared" si="3212"/>
        <v>0.02</v>
      </c>
      <c r="BI592" s="321">
        <f t="shared" si="3212"/>
        <v>0.02</v>
      </c>
      <c r="BJ592" s="320">
        <f t="shared" si="3212"/>
        <v>0.02</v>
      </c>
      <c r="BK592" s="320">
        <f t="shared" si="3212"/>
        <v>0.02</v>
      </c>
      <c r="BL592" s="320">
        <f t="shared" si="3212"/>
        <v>0.02</v>
      </c>
      <c r="BM592" s="322">
        <f t="shared" si="3212"/>
        <v>0.02</v>
      </c>
      <c r="BN592" s="322">
        <f t="shared" si="3212"/>
        <v>0.02</v>
      </c>
      <c r="BO592" s="322">
        <f t="shared" si="3212"/>
        <v>0.02</v>
      </c>
      <c r="BP592" s="322">
        <f t="shared" si="3212"/>
        <v>0.02</v>
      </c>
      <c r="BQ592" s="322">
        <f t="shared" si="3212"/>
        <v>0.02</v>
      </c>
      <c r="BR592" s="322">
        <f t="shared" si="3212"/>
        <v>0.02</v>
      </c>
      <c r="BS592" s="322">
        <f t="shared" si="3212"/>
        <v>0.02</v>
      </c>
      <c r="BT592" s="322">
        <f t="shared" si="3212"/>
        <v>0.02</v>
      </c>
      <c r="BU592" s="322">
        <f t="shared" si="3212"/>
        <v>0.02</v>
      </c>
      <c r="BV592" s="322">
        <f t="shared" si="3212"/>
        <v>0.02</v>
      </c>
      <c r="BW592" s="322">
        <f t="shared" si="3212"/>
        <v>0.02</v>
      </c>
      <c r="BX592" s="322">
        <f t="shared" si="3212"/>
        <v>0.02</v>
      </c>
      <c r="BY592" s="322">
        <f t="shared" si="3212"/>
        <v>0.02</v>
      </c>
      <c r="BZ592" s="322">
        <f t="shared" si="3212"/>
        <v>0.02</v>
      </c>
      <c r="CA592" s="322">
        <f t="shared" si="3212"/>
        <v>0.02</v>
      </c>
      <c r="CB592" s="322">
        <f t="shared" si="3212"/>
        <v>0.02</v>
      </c>
      <c r="CC592" s="322">
        <f t="shared" si="3212"/>
        <v>0.02</v>
      </c>
      <c r="CD592" s="178"/>
    </row>
    <row r="593" spans="37:82">
      <c r="AK593" s="363"/>
      <c r="AL593" s="40"/>
      <c r="AM593" s="122"/>
      <c r="AN593" s="122"/>
      <c r="AO593" s="293"/>
      <c r="AP593" s="148"/>
      <c r="AQ593" s="148"/>
      <c r="AR593" s="148"/>
      <c r="BC593" s="121"/>
      <c r="BD593" s="121"/>
      <c r="BG593" s="121"/>
      <c r="BH593" s="121"/>
      <c r="BI593" s="294"/>
      <c r="BJ593" s="121"/>
      <c r="BK593" s="121"/>
      <c r="BL593" s="121"/>
      <c r="BM593" s="295"/>
      <c r="BN593" s="295"/>
      <c r="BO593" s="295"/>
      <c r="BP593" s="295"/>
      <c r="BQ593" s="295"/>
      <c r="BR593" s="295"/>
      <c r="BS593" s="295"/>
      <c r="BT593" s="295"/>
      <c r="BU593" s="295"/>
      <c r="BV593" s="295"/>
      <c r="BW593" s="295"/>
      <c r="BX593" s="295"/>
      <c r="BY593" s="295"/>
      <c r="BZ593" s="295"/>
      <c r="CA593" s="295"/>
      <c r="CB593" s="295"/>
      <c r="CC593" s="295"/>
      <c r="CD593" s="364"/>
    </row>
    <row r="594" spans="37:82" ht="13.8" thickBot="1">
      <c r="AK594" s="171"/>
      <c r="AL594" s="122"/>
      <c r="AM594" s="122"/>
      <c r="AN594" s="376"/>
      <c r="AO594" s="293"/>
      <c r="AP594" s="377"/>
      <c r="AQ594" s="377"/>
      <c r="AR594" s="424"/>
      <c r="AS594" s="361"/>
      <c r="AT594" s="361"/>
      <c r="AU594" s="361"/>
      <c r="AV594" s="361"/>
      <c r="AW594" s="361"/>
      <c r="AX594" s="361"/>
      <c r="AY594" s="462"/>
      <c r="AZ594" s="349"/>
      <c r="BC594" s="121"/>
      <c r="BD594" s="121"/>
      <c r="BG594" s="121"/>
      <c r="BH594" s="121"/>
      <c r="BI594" s="294"/>
      <c r="BJ594" s="121"/>
      <c r="BK594" s="121"/>
      <c r="BL594" s="121"/>
      <c r="BM594" s="295"/>
      <c r="BN594" s="295"/>
      <c r="BO594" s="295"/>
      <c r="BP594" s="295"/>
      <c r="BQ594" s="295"/>
      <c r="BR594" s="295"/>
      <c r="BS594" s="295"/>
      <c r="BT594" s="295"/>
      <c r="BU594" s="295"/>
      <c r="BV594" s="295"/>
      <c r="BW594" s="295"/>
      <c r="BX594" s="295"/>
      <c r="BY594" s="295"/>
      <c r="BZ594" s="295"/>
      <c r="CA594" s="295"/>
      <c r="CB594" s="295"/>
      <c r="CC594" s="295"/>
    </row>
    <row r="595" spans="37:82">
      <c r="AK595" s="358" t="s">
        <v>737</v>
      </c>
      <c r="AL595" s="125"/>
      <c r="AM595" s="284">
        <f>AM549</f>
        <v>2023</v>
      </c>
      <c r="AN595" s="125">
        <v>2001</v>
      </c>
      <c r="AO595" s="286">
        <f t="shared" ref="AO595" si="3213">AN595+1</f>
        <v>2002</v>
      </c>
      <c r="AP595" s="287">
        <f t="shared" ref="AP595" si="3214">AO595+1</f>
        <v>2003</v>
      </c>
      <c r="AQ595" s="287">
        <f t="shared" ref="AQ595" si="3215">AP595+1</f>
        <v>2004</v>
      </c>
      <c r="AR595" s="287">
        <f t="shared" ref="AR595" si="3216">AQ595+1</f>
        <v>2005</v>
      </c>
      <c r="AS595" s="285">
        <f t="shared" ref="AS595" si="3217">AR595+1</f>
        <v>2006</v>
      </c>
      <c r="AT595" s="285">
        <f t="shared" ref="AT595" si="3218">AS595+1</f>
        <v>2007</v>
      </c>
      <c r="AU595" s="285">
        <f t="shared" ref="AU595" si="3219">AT595+1</f>
        <v>2008</v>
      </c>
      <c r="AV595" s="285">
        <f t="shared" ref="AV595" si="3220">AU595+1</f>
        <v>2009</v>
      </c>
      <c r="AW595" s="285">
        <f t="shared" ref="AW595" si="3221">AV595+1</f>
        <v>2010</v>
      </c>
      <c r="AX595" s="285">
        <f t="shared" ref="AX595" si="3222">AW595+1</f>
        <v>2011</v>
      </c>
      <c r="AY595" s="285">
        <f t="shared" ref="AY595" si="3223">AX595+1</f>
        <v>2012</v>
      </c>
      <c r="AZ595" s="285">
        <f t="shared" ref="AZ595" si="3224">AY595+1</f>
        <v>2013</v>
      </c>
      <c r="BA595" s="285">
        <f t="shared" ref="BA595" si="3225">AZ595+1</f>
        <v>2014</v>
      </c>
      <c r="BB595" s="285">
        <f t="shared" ref="BB595" si="3226">BA595+1</f>
        <v>2015</v>
      </c>
      <c r="BC595" s="288">
        <f t="shared" ref="BC595" si="3227">BB595+1</f>
        <v>2016</v>
      </c>
      <c r="BD595" s="288">
        <f t="shared" ref="BD595" si="3228">BC595+1</f>
        <v>2017</v>
      </c>
      <c r="BE595" s="288">
        <f t="shared" ref="BE595" si="3229">BD595+1</f>
        <v>2018</v>
      </c>
      <c r="BF595" s="288">
        <f t="shared" ref="BF595" si="3230">BE595+1</f>
        <v>2019</v>
      </c>
      <c r="BG595" s="288">
        <f t="shared" ref="BG595" si="3231">BF595+1</f>
        <v>2020</v>
      </c>
      <c r="BH595" s="288">
        <f t="shared" ref="BH595" si="3232">BG595+1</f>
        <v>2021</v>
      </c>
      <c r="BI595" s="289">
        <f t="shared" ref="BI595" si="3233">BH595+1</f>
        <v>2022</v>
      </c>
      <c r="BJ595" s="288">
        <f t="shared" ref="BJ595" si="3234">BI595+1</f>
        <v>2023</v>
      </c>
      <c r="BK595" s="288">
        <f t="shared" ref="BK595" si="3235">BJ595+1</f>
        <v>2024</v>
      </c>
      <c r="BL595" s="288">
        <f t="shared" ref="BL595" si="3236">BK595+1</f>
        <v>2025</v>
      </c>
      <c r="BM595" s="290">
        <f t="shared" ref="BM595" si="3237">BL595+1</f>
        <v>2026</v>
      </c>
      <c r="BN595" s="290">
        <f t="shared" ref="BN595" si="3238">BM595+1</f>
        <v>2027</v>
      </c>
      <c r="BO595" s="290">
        <f t="shared" ref="BO595" si="3239">BN595+1</f>
        <v>2028</v>
      </c>
      <c r="BP595" s="290">
        <f t="shared" ref="BP595" si="3240">BO595+1</f>
        <v>2029</v>
      </c>
      <c r="BQ595" s="290">
        <f t="shared" ref="BQ595" si="3241">BP595+1</f>
        <v>2030</v>
      </c>
      <c r="BR595" s="290">
        <f t="shared" ref="BR595" si="3242">BQ595+1</f>
        <v>2031</v>
      </c>
      <c r="BS595" s="290">
        <f t="shared" ref="BS595" si="3243">BR595+1</f>
        <v>2032</v>
      </c>
      <c r="BT595" s="290">
        <f t="shared" ref="BT595" si="3244">BS595+1</f>
        <v>2033</v>
      </c>
      <c r="BU595" s="290">
        <f t="shared" ref="BU595" si="3245">BT595+1</f>
        <v>2034</v>
      </c>
      <c r="BV595" s="290">
        <f t="shared" ref="BV595" si="3246">BU595+1</f>
        <v>2035</v>
      </c>
      <c r="BW595" s="290">
        <f t="shared" ref="BW595" si="3247">BV595+1</f>
        <v>2036</v>
      </c>
      <c r="BX595" s="290">
        <f t="shared" ref="BX595" si="3248">BW595+1</f>
        <v>2037</v>
      </c>
      <c r="BY595" s="290">
        <f t="shared" ref="BY595" si="3249">BX595+1</f>
        <v>2038</v>
      </c>
      <c r="BZ595" s="290">
        <f t="shared" ref="BZ595" si="3250">BY595+1</f>
        <v>2039</v>
      </c>
      <c r="CA595" s="290">
        <f t="shared" ref="CA595" si="3251">BZ595+1</f>
        <v>2040</v>
      </c>
      <c r="CB595" s="290">
        <f t="shared" ref="CB595" si="3252">CA595+1</f>
        <v>2041</v>
      </c>
      <c r="CC595" s="290">
        <f t="shared" ref="CC595" si="3253">CB595+1</f>
        <v>2042</v>
      </c>
      <c r="CD595" s="291"/>
    </row>
    <row r="596" spans="37:82">
      <c r="AK596" s="171"/>
      <c r="AL596" s="122"/>
      <c r="AM596" s="122"/>
      <c r="AN596" s="122" t="str">
        <f t="shared" ref="AN596:CC596" si="3254">IF($AA$17=4,$Z$16,IF($AA$17=5,$Z$17,$Z$13))</f>
        <v>WAO</v>
      </c>
      <c r="AO596" s="122" t="str">
        <f t="shared" si="3254"/>
        <v>WAO</v>
      </c>
      <c r="AP596" s="122" t="str">
        <f t="shared" si="3254"/>
        <v>WAO</v>
      </c>
      <c r="AQ596" s="293" t="str">
        <f t="shared" si="3254"/>
        <v>WAO</v>
      </c>
      <c r="AR596" s="293" t="str">
        <f t="shared" si="3254"/>
        <v>WAO</v>
      </c>
      <c r="AS596" s="444" t="str">
        <f t="shared" si="3254"/>
        <v>WAO</v>
      </c>
      <c r="AT596" s="444" t="str">
        <f t="shared" si="3254"/>
        <v>WAO</v>
      </c>
      <c r="AU596" s="444" t="str">
        <f t="shared" si="3254"/>
        <v>WAO</v>
      </c>
      <c r="AV596" s="444" t="str">
        <f t="shared" si="3254"/>
        <v>WAO</v>
      </c>
      <c r="AW596" s="444" t="str">
        <f t="shared" si="3254"/>
        <v>WAO</v>
      </c>
      <c r="AX596" s="444" t="str">
        <f t="shared" si="3254"/>
        <v>WAO</v>
      </c>
      <c r="AY596" s="444" t="str">
        <f t="shared" si="3254"/>
        <v>WAO</v>
      </c>
      <c r="AZ596" s="444" t="str">
        <f t="shared" si="3254"/>
        <v>WAO</v>
      </c>
      <c r="BA596" s="444" t="str">
        <f t="shared" si="3254"/>
        <v>WAO</v>
      </c>
      <c r="BB596" s="444" t="str">
        <f t="shared" si="3254"/>
        <v>WAO</v>
      </c>
      <c r="BC596" s="445" t="str">
        <f t="shared" si="3254"/>
        <v>WAO</v>
      </c>
      <c r="BD596" s="445" t="str">
        <f t="shared" si="3254"/>
        <v>WAO</v>
      </c>
      <c r="BE596" s="445" t="str">
        <f t="shared" si="3254"/>
        <v>WAO</v>
      </c>
      <c r="BF596" s="445" t="str">
        <f t="shared" si="3254"/>
        <v>WAO</v>
      </c>
      <c r="BG596" s="445" t="str">
        <f t="shared" si="3254"/>
        <v>WAO</v>
      </c>
      <c r="BH596" s="445" t="str">
        <f t="shared" si="3254"/>
        <v>WAO</v>
      </c>
      <c r="BI596" s="446" t="str">
        <f t="shared" si="3254"/>
        <v>WAO</v>
      </c>
      <c r="BJ596" s="445" t="str">
        <f t="shared" si="3254"/>
        <v>WAO</v>
      </c>
      <c r="BK596" s="445" t="str">
        <f t="shared" si="3254"/>
        <v>WAO</v>
      </c>
      <c r="BL596" s="445" t="str">
        <f t="shared" si="3254"/>
        <v>WAO</v>
      </c>
      <c r="BM596" s="447" t="str">
        <f t="shared" si="3254"/>
        <v>WAO</v>
      </c>
      <c r="BN596" s="447" t="str">
        <f t="shared" si="3254"/>
        <v>WAO</v>
      </c>
      <c r="BO596" s="447" t="str">
        <f t="shared" si="3254"/>
        <v>WAO</v>
      </c>
      <c r="BP596" s="447" t="str">
        <f t="shared" si="3254"/>
        <v>WAO</v>
      </c>
      <c r="BQ596" s="447" t="str">
        <f t="shared" si="3254"/>
        <v>WAO</v>
      </c>
      <c r="BR596" s="447" t="str">
        <f t="shared" si="3254"/>
        <v>WAO</v>
      </c>
      <c r="BS596" s="447" t="str">
        <f t="shared" si="3254"/>
        <v>WAO</v>
      </c>
      <c r="BT596" s="447" t="str">
        <f t="shared" si="3254"/>
        <v>WAO</v>
      </c>
      <c r="BU596" s="447" t="str">
        <f t="shared" si="3254"/>
        <v>WAO</v>
      </c>
      <c r="BV596" s="447" t="str">
        <f t="shared" si="3254"/>
        <v>WAO</v>
      </c>
      <c r="BW596" s="447" t="str">
        <f t="shared" si="3254"/>
        <v>WAO</v>
      </c>
      <c r="BX596" s="447" t="str">
        <f t="shared" si="3254"/>
        <v>WAO</v>
      </c>
      <c r="BY596" s="447" t="str">
        <f t="shared" si="3254"/>
        <v>WAO</v>
      </c>
      <c r="BZ596" s="447" t="str">
        <f t="shared" si="3254"/>
        <v>WAO</v>
      </c>
      <c r="CA596" s="447" t="str">
        <f t="shared" si="3254"/>
        <v>WAO</v>
      </c>
      <c r="CB596" s="447" t="str">
        <f t="shared" si="3254"/>
        <v>WAO</v>
      </c>
      <c r="CC596" s="447" t="str">
        <f t="shared" si="3254"/>
        <v>WAO</v>
      </c>
      <c r="CD596" s="178"/>
    </row>
    <row r="597" spans="37:82">
      <c r="AK597" s="171" t="s">
        <v>715</v>
      </c>
      <c r="AL597" s="122"/>
      <c r="AM597" s="359"/>
      <c r="AN597" s="299">
        <f t="shared" ref="AN597:CC597" si="3255">IF($AA$17=4,AN578,IF($AA$17=5,AN587,AN551))</f>
        <v>2.6651231066002534E-2</v>
      </c>
      <c r="AO597" s="299">
        <f t="shared" si="3255"/>
        <v>3.7659730819599391E-2</v>
      </c>
      <c r="AP597" s="299">
        <f t="shared" si="3255"/>
        <v>4.1433788213758316E-2</v>
      </c>
      <c r="AQ597" s="299">
        <f t="shared" si="3255"/>
        <v>4.1022225148983571E-2</v>
      </c>
      <c r="AR597" s="299">
        <f t="shared" si="3255"/>
        <v>3.2974624821844323E-2</v>
      </c>
      <c r="AS597" s="300">
        <f t="shared" si="3255"/>
        <v>1.741105519772157E-2</v>
      </c>
      <c r="AT597" s="300">
        <f t="shared" si="3255"/>
        <v>1.0559160160651171E-2</v>
      </c>
      <c r="AU597" s="300">
        <f t="shared" si="3255"/>
        <v>1.0162187059377326E-2</v>
      </c>
      <c r="AV597" s="300">
        <f t="shared" si="3255"/>
        <v>1.7668932912550117E-2</v>
      </c>
      <c r="AW597" s="300">
        <f t="shared" si="3255"/>
        <v>2.5444356029305171E-2</v>
      </c>
      <c r="AX597" s="300">
        <f t="shared" si="3255"/>
        <v>2.4641313377188334E-2</v>
      </c>
      <c r="AY597" s="300">
        <f t="shared" si="3255"/>
        <v>2.1741447391596669E-2</v>
      </c>
      <c r="AZ597" s="300">
        <f t="shared" si="3255"/>
        <v>2.5437233887533495E-2</v>
      </c>
      <c r="BA597" s="300">
        <f t="shared" si="3255"/>
        <v>1.3861492515345297E-2</v>
      </c>
      <c r="BB597" s="300">
        <f t="shared" si="3255"/>
        <v>1.3694652802078267E-2</v>
      </c>
      <c r="BC597" s="301">
        <f t="shared" si="3255"/>
        <v>1.2383656557784395E-2</v>
      </c>
      <c r="BD597" s="301">
        <f t="shared" si="3255"/>
        <v>1.3646416148230811E-2</v>
      </c>
      <c r="BE597" s="301">
        <f t="shared" si="3255"/>
        <v>1.451037729467175E-2</v>
      </c>
      <c r="BF597" s="301">
        <f t="shared" si="3255"/>
        <v>1.6186984318659059E-2</v>
      </c>
      <c r="BG597" s="301">
        <f t="shared" si="3255"/>
        <v>2.056297127094453E-2</v>
      </c>
      <c r="BH597" s="301">
        <f t="shared" si="3255"/>
        <v>2.2436713595748392E-2</v>
      </c>
      <c r="BI597" s="302">
        <f t="shared" si="3255"/>
        <v>2.1004539684301715E-2</v>
      </c>
      <c r="BJ597" s="301">
        <f t="shared" si="3255"/>
        <v>2.4462787806639907E-2</v>
      </c>
      <c r="BK597" s="301">
        <f t="shared" si="3255"/>
        <v>5.0900385505608714E-2</v>
      </c>
      <c r="BL597" s="301">
        <f t="shared" si="3255"/>
        <v>6.2614622044458779E-2</v>
      </c>
      <c r="BM597" s="303">
        <f t="shared" si="3255"/>
        <v>6.2614622044458779E-2</v>
      </c>
      <c r="BN597" s="303">
        <f t="shared" si="3255"/>
        <v>6.2614622044458779E-2</v>
      </c>
      <c r="BO597" s="303">
        <f t="shared" si="3255"/>
        <v>6.2614622044458779E-2</v>
      </c>
      <c r="BP597" s="303">
        <f t="shared" si="3255"/>
        <v>6.2614622044458779E-2</v>
      </c>
      <c r="BQ597" s="303">
        <f t="shared" si="3255"/>
        <v>6.2614622044458779E-2</v>
      </c>
      <c r="BR597" s="303">
        <f t="shared" si="3255"/>
        <v>6.2614622044458779E-2</v>
      </c>
      <c r="BS597" s="303">
        <f t="shared" si="3255"/>
        <v>6.2614622044458779E-2</v>
      </c>
      <c r="BT597" s="303">
        <f t="shared" si="3255"/>
        <v>6.2614622044458779E-2</v>
      </c>
      <c r="BU597" s="303">
        <f t="shared" si="3255"/>
        <v>6.2614622044458779E-2</v>
      </c>
      <c r="BV597" s="303">
        <f t="shared" si="3255"/>
        <v>6.2614622044458779E-2</v>
      </c>
      <c r="BW597" s="303">
        <f t="shared" si="3255"/>
        <v>6.2614622044458779E-2</v>
      </c>
      <c r="BX597" s="303">
        <f t="shared" si="3255"/>
        <v>6.2614622044458779E-2</v>
      </c>
      <c r="BY597" s="303">
        <f t="shared" si="3255"/>
        <v>6.2614622044458779E-2</v>
      </c>
      <c r="BZ597" s="303">
        <f t="shared" si="3255"/>
        <v>6.2614622044458779E-2</v>
      </c>
      <c r="CA597" s="303">
        <f t="shared" si="3255"/>
        <v>6.2614622044458779E-2</v>
      </c>
      <c r="CB597" s="303">
        <f t="shared" si="3255"/>
        <v>6.2614622044458779E-2</v>
      </c>
      <c r="CC597" s="303">
        <f t="shared" si="3255"/>
        <v>6.2614622044458779E-2</v>
      </c>
      <c r="CD597" s="178"/>
    </row>
    <row r="598" spans="37:82">
      <c r="AK598" s="171" t="s">
        <v>716</v>
      </c>
      <c r="AL598" s="122"/>
      <c r="AM598" s="359"/>
      <c r="AN598" s="308">
        <f t="shared" ref="AN598:CC598" si="3256">IF($AA$17=4,AN579,IF($AA$17=5,AN588,AN552))</f>
        <v>5.4500009839908214E-2</v>
      </c>
      <c r="AO598" s="308">
        <f t="shared" si="3256"/>
        <v>4.7799991598603153E-2</v>
      </c>
      <c r="AP598" s="308">
        <f t="shared" si="3256"/>
        <v>4.6599997461220122E-2</v>
      </c>
      <c r="AQ598" s="308">
        <f t="shared" si="3256"/>
        <v>4.5000007490993976E-2</v>
      </c>
      <c r="AR598" s="308">
        <f t="shared" si="3256"/>
        <v>3.9300011835601056E-2</v>
      </c>
      <c r="AS598" s="309">
        <f t="shared" si="3256"/>
        <v>3.6156695917221038E-2</v>
      </c>
      <c r="AT598" s="309">
        <f t="shared" si="3256"/>
        <v>3.8235620751875921E-2</v>
      </c>
      <c r="AU598" s="309">
        <f t="shared" si="3256"/>
        <v>4.410003903757409E-2</v>
      </c>
      <c r="AV598" s="309">
        <f t="shared" si="3256"/>
        <v>4.2200028760331243E-2</v>
      </c>
      <c r="AW598" s="309">
        <f t="shared" si="3256"/>
        <v>3.8900033450578686E-2</v>
      </c>
      <c r="AX598" s="309">
        <f t="shared" si="3256"/>
        <v>3.1000007537453245E-2</v>
      </c>
      <c r="AY598" s="309">
        <f t="shared" si="3256"/>
        <v>2.7100009653499013E-2</v>
      </c>
      <c r="AZ598" s="309">
        <f t="shared" si="3256"/>
        <v>2.2300050192195053E-2</v>
      </c>
      <c r="BA598" s="309">
        <f t="shared" si="3256"/>
        <v>2.5299957325744638E-2</v>
      </c>
      <c r="BB598" s="309">
        <f t="shared" si="3256"/>
        <v>1.5399960174683036E-2</v>
      </c>
      <c r="BC598" s="310">
        <f t="shared" si="3256"/>
        <v>1.1100034333807018E-2</v>
      </c>
      <c r="BD598" s="310">
        <f t="shared" si="3256"/>
        <v>7.1000003200292205E-3</v>
      </c>
      <c r="BE598" s="310">
        <f t="shared" si="3256"/>
        <v>9.1000155016305317E-3</v>
      </c>
      <c r="BF598" s="310">
        <f t="shared" si="3256"/>
        <v>8.6000335029261521E-3</v>
      </c>
      <c r="BG598" s="310">
        <f t="shared" si="3256"/>
        <v>1.0400554570129117E-3</v>
      </c>
      <c r="BH598" s="310">
        <f t="shared" si="3256"/>
        <v>-2.1600186074329786E-3</v>
      </c>
      <c r="BI598" s="311">
        <f t="shared" si="3256"/>
        <v>8.7995469739587939E-4</v>
      </c>
      <c r="BJ598" s="310">
        <f t="shared" si="3256"/>
        <v>2.3329968858514682E-2</v>
      </c>
      <c r="BK598" s="310">
        <f t="shared" si="3256"/>
        <v>3.0590005328907655E-2</v>
      </c>
      <c r="BL598" s="310">
        <f t="shared" si="3256"/>
        <v>2.6869942060977925E-2</v>
      </c>
      <c r="BM598" s="312">
        <f t="shared" si="3256"/>
        <v>2.6869942060977925E-2</v>
      </c>
      <c r="BN598" s="312">
        <f t="shared" si="3256"/>
        <v>2.6869942060977925E-2</v>
      </c>
      <c r="BO598" s="312">
        <f t="shared" si="3256"/>
        <v>2.6869942060977925E-2</v>
      </c>
      <c r="BP598" s="312">
        <f t="shared" si="3256"/>
        <v>2.6869942060977925E-2</v>
      </c>
      <c r="BQ598" s="312">
        <f t="shared" si="3256"/>
        <v>2.6869942060977925E-2</v>
      </c>
      <c r="BR598" s="312">
        <f t="shared" si="3256"/>
        <v>2.6869942060977925E-2</v>
      </c>
      <c r="BS598" s="312">
        <f t="shared" si="3256"/>
        <v>2.6869942060977925E-2</v>
      </c>
      <c r="BT598" s="312">
        <f t="shared" si="3256"/>
        <v>2.6869942060977925E-2</v>
      </c>
      <c r="BU598" s="312">
        <f t="shared" si="3256"/>
        <v>2.6869942060977925E-2</v>
      </c>
      <c r="BV598" s="312">
        <f t="shared" si="3256"/>
        <v>2.6869942060977925E-2</v>
      </c>
      <c r="BW598" s="312">
        <f t="shared" si="3256"/>
        <v>2.6869942060977925E-2</v>
      </c>
      <c r="BX598" s="312">
        <f t="shared" si="3256"/>
        <v>2.6869942060977925E-2</v>
      </c>
      <c r="BY598" s="312">
        <f t="shared" si="3256"/>
        <v>2.6869942060977925E-2</v>
      </c>
      <c r="BZ598" s="312">
        <f t="shared" si="3256"/>
        <v>2.6869942060977925E-2</v>
      </c>
      <c r="CA598" s="312">
        <f t="shared" si="3256"/>
        <v>2.6869942060977925E-2</v>
      </c>
      <c r="CB598" s="312">
        <f t="shared" si="3256"/>
        <v>2.6869942060977925E-2</v>
      </c>
      <c r="CC598" s="312">
        <f t="shared" si="3256"/>
        <v>2.6869942060977925E-2</v>
      </c>
      <c r="CD598" s="178"/>
    </row>
    <row r="599" spans="37:82">
      <c r="AK599" s="171" t="s">
        <v>717</v>
      </c>
      <c r="AL599" s="122"/>
      <c r="AM599" s="360"/>
      <c r="AN599" s="308">
        <f t="shared" ref="AN599:CC599" si="3257">IF($AA$17=4,AN580,IF($AA$17=5,AN589,AN553))</f>
        <v>0.214</v>
      </c>
      <c r="AO599" s="308">
        <f t="shared" si="3257"/>
        <v>0.214</v>
      </c>
      <c r="AP599" s="308">
        <f t="shared" si="3257"/>
        <v>0.214</v>
      </c>
      <c r="AQ599" s="308">
        <f t="shared" si="3257"/>
        <v>0.214</v>
      </c>
      <c r="AR599" s="308">
        <f t="shared" si="3257"/>
        <v>0.214</v>
      </c>
      <c r="AS599" s="309">
        <f t="shared" si="3257"/>
        <v>0.214</v>
      </c>
      <c r="AT599" s="309">
        <f t="shared" si="3257"/>
        <v>0.20100000000000001</v>
      </c>
      <c r="AU599" s="309">
        <f t="shared" si="3257"/>
        <v>0.20100000000000001</v>
      </c>
      <c r="AV599" s="309">
        <f t="shared" si="3257"/>
        <v>0.20100000000000001</v>
      </c>
      <c r="AW599" s="309">
        <f t="shared" si="3257"/>
        <v>0.20100000000000001</v>
      </c>
      <c r="AX599" s="309">
        <f t="shared" si="3257"/>
        <v>0.20100000000000001</v>
      </c>
      <c r="AY599" s="309">
        <f t="shared" si="3257"/>
        <v>0.20100000000000001</v>
      </c>
      <c r="AZ599" s="309">
        <f t="shared" si="3257"/>
        <v>0.20100000000000001</v>
      </c>
      <c r="BA599" s="309">
        <f t="shared" si="3257"/>
        <v>0.20100000000000001</v>
      </c>
      <c r="BB599" s="309">
        <f t="shared" si="3257"/>
        <v>0.20100000000000001</v>
      </c>
      <c r="BC599" s="310">
        <f t="shared" si="3257"/>
        <v>0.20100000000000001</v>
      </c>
      <c r="BD599" s="310">
        <f t="shared" si="3257"/>
        <v>0.20100000000000001</v>
      </c>
      <c r="BE599" s="310">
        <f t="shared" si="3257"/>
        <v>0.20100000000000001</v>
      </c>
      <c r="BF599" s="310">
        <f t="shared" si="3257"/>
        <v>0.20100000000000001</v>
      </c>
      <c r="BG599" s="310">
        <f t="shared" si="3257"/>
        <v>0.20100000000000001</v>
      </c>
      <c r="BH599" s="310">
        <f t="shared" si="3257"/>
        <v>0.20100000000000001</v>
      </c>
      <c r="BI599" s="311">
        <f t="shared" si="3257"/>
        <v>0.20100000000000001</v>
      </c>
      <c r="BJ599" s="310">
        <f t="shared" si="3257"/>
        <v>0.25</v>
      </c>
      <c r="BK599" s="310">
        <f t="shared" si="3257"/>
        <v>0.25</v>
      </c>
      <c r="BL599" s="310">
        <f t="shared" si="3257"/>
        <v>0.25</v>
      </c>
      <c r="BM599" s="312">
        <f t="shared" si="3257"/>
        <v>0.25</v>
      </c>
      <c r="BN599" s="312">
        <f t="shared" si="3257"/>
        <v>0.25</v>
      </c>
      <c r="BO599" s="312">
        <f t="shared" si="3257"/>
        <v>0.25</v>
      </c>
      <c r="BP599" s="312">
        <f t="shared" si="3257"/>
        <v>0.25</v>
      </c>
      <c r="BQ599" s="312">
        <f t="shared" si="3257"/>
        <v>0.25</v>
      </c>
      <c r="BR599" s="312">
        <f t="shared" si="3257"/>
        <v>0.25</v>
      </c>
      <c r="BS599" s="312">
        <f t="shared" si="3257"/>
        <v>0.25</v>
      </c>
      <c r="BT599" s="312">
        <f t="shared" si="3257"/>
        <v>0.25</v>
      </c>
      <c r="BU599" s="312">
        <f t="shared" si="3257"/>
        <v>0.25</v>
      </c>
      <c r="BV599" s="312">
        <f t="shared" si="3257"/>
        <v>0.25</v>
      </c>
      <c r="BW599" s="312">
        <f t="shared" si="3257"/>
        <v>0.25</v>
      </c>
      <c r="BX599" s="312">
        <f t="shared" si="3257"/>
        <v>0.25</v>
      </c>
      <c r="BY599" s="312">
        <f t="shared" si="3257"/>
        <v>0.25</v>
      </c>
      <c r="BZ599" s="312">
        <f t="shared" si="3257"/>
        <v>0.25</v>
      </c>
      <c r="CA599" s="312">
        <f t="shared" si="3257"/>
        <v>0.25</v>
      </c>
      <c r="CB599" s="312">
        <f t="shared" si="3257"/>
        <v>0.25</v>
      </c>
      <c r="CC599" s="312">
        <f t="shared" si="3257"/>
        <v>0.25</v>
      </c>
      <c r="CD599" s="178"/>
    </row>
    <row r="600" spans="37:82" ht="15.6">
      <c r="AK600" s="171" t="s">
        <v>718</v>
      </c>
      <c r="AL600" s="122"/>
      <c r="AM600" s="360"/>
      <c r="AN600" s="308">
        <f t="shared" ref="AN600:CC600" si="3258">IF($AA$17=4,AN581,IF($AA$17=5,AN590,AN554))</f>
        <v>1.4E-2</v>
      </c>
      <c r="AO600" s="308">
        <f t="shared" si="3258"/>
        <v>1.4E-2</v>
      </c>
      <c r="AP600" s="308">
        <f t="shared" si="3258"/>
        <v>1.4E-2</v>
      </c>
      <c r="AQ600" s="308">
        <f t="shared" si="3258"/>
        <v>1.4E-2</v>
      </c>
      <c r="AR600" s="308">
        <f t="shared" si="3258"/>
        <v>1.4E-2</v>
      </c>
      <c r="AS600" s="309">
        <f t="shared" si="3258"/>
        <v>1.4E-2</v>
      </c>
      <c r="AT600" s="309">
        <f t="shared" si="3258"/>
        <v>1.4E-2</v>
      </c>
      <c r="AU600" s="309">
        <f t="shared" si="3258"/>
        <v>1.4E-2</v>
      </c>
      <c r="AV600" s="309">
        <f t="shared" si="3258"/>
        <v>1.4E-2</v>
      </c>
      <c r="AW600" s="309">
        <f t="shared" si="3258"/>
        <v>1.4E-2</v>
      </c>
      <c r="AX600" s="309">
        <f t="shared" si="3258"/>
        <v>1.4E-2</v>
      </c>
      <c r="AY600" s="309">
        <f t="shared" si="3258"/>
        <v>1.4E-2</v>
      </c>
      <c r="AZ600" s="309">
        <f t="shared" si="3258"/>
        <v>1.4E-2</v>
      </c>
      <c r="BA600" s="309">
        <f t="shared" si="3258"/>
        <v>1.4E-2</v>
      </c>
      <c r="BB600" s="309">
        <f t="shared" si="3258"/>
        <v>1.4E-2</v>
      </c>
      <c r="BC600" s="310">
        <f t="shared" si="3258"/>
        <v>1.4E-2</v>
      </c>
      <c r="BD600" s="310">
        <f t="shared" si="3258"/>
        <v>1.4E-2</v>
      </c>
      <c r="BE600" s="310">
        <f t="shared" si="3258"/>
        <v>1.4E-2</v>
      </c>
      <c r="BF600" s="310">
        <f t="shared" si="3258"/>
        <v>1.4E-2</v>
      </c>
      <c r="BG600" s="310">
        <f t="shared" si="3258"/>
        <v>1.4E-2</v>
      </c>
      <c r="BH600" s="310">
        <f t="shared" si="3258"/>
        <v>1.4E-2</v>
      </c>
      <c r="BI600" s="311">
        <f t="shared" si="3258"/>
        <v>1.4E-2</v>
      </c>
      <c r="BJ600" s="310">
        <f t="shared" si="3258"/>
        <v>1.4E-2</v>
      </c>
      <c r="BK600" s="310">
        <f t="shared" si="3258"/>
        <v>1.4E-2</v>
      </c>
      <c r="BL600" s="310">
        <f t="shared" si="3258"/>
        <v>1.4E-2</v>
      </c>
      <c r="BM600" s="312">
        <f t="shared" si="3258"/>
        <v>1.4E-2</v>
      </c>
      <c r="BN600" s="312">
        <f t="shared" si="3258"/>
        <v>1.4E-2</v>
      </c>
      <c r="BO600" s="312">
        <f t="shared" si="3258"/>
        <v>1.4E-2</v>
      </c>
      <c r="BP600" s="312">
        <f t="shared" si="3258"/>
        <v>1.4E-2</v>
      </c>
      <c r="BQ600" s="312">
        <f t="shared" si="3258"/>
        <v>1.4E-2</v>
      </c>
      <c r="BR600" s="312">
        <f t="shared" si="3258"/>
        <v>1.4E-2</v>
      </c>
      <c r="BS600" s="312">
        <f t="shared" si="3258"/>
        <v>1.4E-2</v>
      </c>
      <c r="BT600" s="312">
        <f t="shared" si="3258"/>
        <v>1.4E-2</v>
      </c>
      <c r="BU600" s="312">
        <f t="shared" si="3258"/>
        <v>1.4E-2</v>
      </c>
      <c r="BV600" s="312">
        <f t="shared" si="3258"/>
        <v>1.4E-2</v>
      </c>
      <c r="BW600" s="312">
        <f t="shared" si="3258"/>
        <v>1.4E-2</v>
      </c>
      <c r="BX600" s="312">
        <f t="shared" si="3258"/>
        <v>1.4E-2</v>
      </c>
      <c r="BY600" s="312">
        <f t="shared" si="3258"/>
        <v>1.4E-2</v>
      </c>
      <c r="BZ600" s="312">
        <f t="shared" si="3258"/>
        <v>1.4E-2</v>
      </c>
      <c r="CA600" s="312">
        <f t="shared" si="3258"/>
        <v>1.4E-2</v>
      </c>
      <c r="CB600" s="312">
        <f t="shared" si="3258"/>
        <v>1.4E-2</v>
      </c>
      <c r="CC600" s="312">
        <f t="shared" si="3258"/>
        <v>1.4E-2</v>
      </c>
      <c r="CD600" s="178"/>
    </row>
    <row r="601" spans="37:82">
      <c r="AK601" s="171" t="s">
        <v>719</v>
      </c>
      <c r="AL601" s="122"/>
      <c r="AM601" s="361"/>
      <c r="AN601" s="308">
        <f t="shared" ref="AN601:CC601" si="3259">IF($AA$17=4,AN582,IF($AA$17=5,AN591,AN555))</f>
        <v>0.21</v>
      </c>
      <c r="AO601" s="308">
        <f t="shared" si="3259"/>
        <v>0.21</v>
      </c>
      <c r="AP601" s="308">
        <f t="shared" si="3259"/>
        <v>0.21</v>
      </c>
      <c r="AQ601" s="308">
        <f t="shared" si="3259"/>
        <v>0.21</v>
      </c>
      <c r="AR601" s="308">
        <f t="shared" si="3259"/>
        <v>0.21</v>
      </c>
      <c r="AS601" s="309">
        <f t="shared" si="3259"/>
        <v>0.21</v>
      </c>
      <c r="AT601" s="309">
        <f t="shared" si="3259"/>
        <v>0.17</v>
      </c>
      <c r="AU601" s="309">
        <f t="shared" si="3259"/>
        <v>0.22</v>
      </c>
      <c r="AV601" s="309">
        <f t="shared" si="3259"/>
        <v>0.22</v>
      </c>
      <c r="AW601" s="309">
        <f t="shared" si="3259"/>
        <v>0.22</v>
      </c>
      <c r="AX601" s="309">
        <f t="shared" si="3259"/>
        <v>0.22</v>
      </c>
      <c r="AY601" s="309">
        <f t="shared" si="3259"/>
        <v>0.22</v>
      </c>
      <c r="AZ601" s="309">
        <f t="shared" si="3259"/>
        <v>0.22</v>
      </c>
      <c r="BA601" s="309">
        <f t="shared" si="3259"/>
        <v>0.22</v>
      </c>
      <c r="BB601" s="309">
        <f t="shared" si="3259"/>
        <v>0.28999999999999998</v>
      </c>
      <c r="BC601" s="310">
        <f t="shared" si="3259"/>
        <v>0.28999999999999998</v>
      </c>
      <c r="BD601" s="310">
        <f t="shared" si="3259"/>
        <v>0.28999999999999998</v>
      </c>
      <c r="BE601" s="310">
        <f t="shared" si="3259"/>
        <v>0.28999999999999998</v>
      </c>
      <c r="BF601" s="310">
        <f t="shared" si="3259"/>
        <v>0.251</v>
      </c>
      <c r="BG601" s="310">
        <f t="shared" si="3259"/>
        <v>0.251</v>
      </c>
      <c r="BH601" s="310">
        <f t="shared" si="3259"/>
        <v>0.251</v>
      </c>
      <c r="BI601" s="311">
        <f t="shared" si="3259"/>
        <v>0.251</v>
      </c>
      <c r="BJ601" s="310">
        <f t="shared" si="3259"/>
        <v>0.25600000000000001</v>
      </c>
      <c r="BK601" s="310">
        <f t="shared" si="3259"/>
        <v>0.25600000000000001</v>
      </c>
      <c r="BL601" s="310">
        <f t="shared" si="3259"/>
        <v>0.25600000000000001</v>
      </c>
      <c r="BM601" s="312">
        <f t="shared" si="3259"/>
        <v>0.25600000000000001</v>
      </c>
      <c r="BN601" s="312">
        <f t="shared" si="3259"/>
        <v>0.25600000000000001</v>
      </c>
      <c r="BO601" s="312">
        <f t="shared" si="3259"/>
        <v>0.25600000000000001</v>
      </c>
      <c r="BP601" s="312">
        <f t="shared" si="3259"/>
        <v>0.25600000000000001</v>
      </c>
      <c r="BQ601" s="312">
        <f t="shared" si="3259"/>
        <v>0.25600000000000001</v>
      </c>
      <c r="BR601" s="312">
        <f t="shared" si="3259"/>
        <v>0.25600000000000001</v>
      </c>
      <c r="BS601" s="312">
        <f t="shared" si="3259"/>
        <v>0.25600000000000001</v>
      </c>
      <c r="BT601" s="312">
        <f t="shared" si="3259"/>
        <v>0.25600000000000001</v>
      </c>
      <c r="BU601" s="312">
        <f t="shared" si="3259"/>
        <v>0.25600000000000001</v>
      </c>
      <c r="BV601" s="312">
        <f t="shared" si="3259"/>
        <v>0.25600000000000001</v>
      </c>
      <c r="BW601" s="312">
        <f t="shared" si="3259"/>
        <v>0.25600000000000001</v>
      </c>
      <c r="BX601" s="312">
        <f t="shared" si="3259"/>
        <v>0.25600000000000001</v>
      </c>
      <c r="BY601" s="312">
        <f t="shared" si="3259"/>
        <v>0.25600000000000001</v>
      </c>
      <c r="BZ601" s="312">
        <f t="shared" si="3259"/>
        <v>0.25600000000000001</v>
      </c>
      <c r="CA601" s="312">
        <f t="shared" si="3259"/>
        <v>0.25600000000000001</v>
      </c>
      <c r="CB601" s="312">
        <f t="shared" si="3259"/>
        <v>0.25600000000000001</v>
      </c>
      <c r="CC601" s="312">
        <f t="shared" si="3259"/>
        <v>0.25600000000000001</v>
      </c>
      <c r="CD601" s="178"/>
    </row>
    <row r="602" spans="37:82">
      <c r="AK602" s="171" t="s">
        <v>720</v>
      </c>
      <c r="AL602" s="122"/>
      <c r="AM602" s="361"/>
      <c r="AN602" s="318">
        <f t="shared" ref="AN602:CC602" si="3260">IF($AA$17=4,AN583,IF($AA$17=5,AN592,AN556))</f>
        <v>0.02</v>
      </c>
      <c r="AO602" s="318">
        <f t="shared" si="3260"/>
        <v>0.02</v>
      </c>
      <c r="AP602" s="318">
        <f t="shared" si="3260"/>
        <v>0.02</v>
      </c>
      <c r="AQ602" s="318">
        <f t="shared" si="3260"/>
        <v>0.02</v>
      </c>
      <c r="AR602" s="318">
        <f t="shared" si="3260"/>
        <v>0.02</v>
      </c>
      <c r="AS602" s="319">
        <f t="shared" si="3260"/>
        <v>0.02</v>
      </c>
      <c r="AT602" s="319">
        <f t="shared" si="3260"/>
        <v>0.02</v>
      </c>
      <c r="AU602" s="319">
        <f t="shared" si="3260"/>
        <v>0.02</v>
      </c>
      <c r="AV602" s="319">
        <f t="shared" si="3260"/>
        <v>0.02</v>
      </c>
      <c r="AW602" s="319">
        <f t="shared" si="3260"/>
        <v>0.02</v>
      </c>
      <c r="AX602" s="319">
        <f t="shared" si="3260"/>
        <v>0.02</v>
      </c>
      <c r="AY602" s="319">
        <f t="shared" si="3260"/>
        <v>0.02</v>
      </c>
      <c r="AZ602" s="319">
        <f t="shared" si="3260"/>
        <v>0.02</v>
      </c>
      <c r="BA602" s="319">
        <f t="shared" si="3260"/>
        <v>0.02</v>
      </c>
      <c r="BB602" s="319">
        <f t="shared" si="3260"/>
        <v>0.02</v>
      </c>
      <c r="BC602" s="320">
        <f t="shared" si="3260"/>
        <v>0.02</v>
      </c>
      <c r="BD602" s="320">
        <f t="shared" si="3260"/>
        <v>0.02</v>
      </c>
      <c r="BE602" s="320">
        <f t="shared" si="3260"/>
        <v>0.02</v>
      </c>
      <c r="BF602" s="320">
        <f t="shared" si="3260"/>
        <v>0.02</v>
      </c>
      <c r="BG602" s="320">
        <f t="shared" si="3260"/>
        <v>0.02</v>
      </c>
      <c r="BH602" s="320">
        <f t="shared" si="3260"/>
        <v>0.02</v>
      </c>
      <c r="BI602" s="321">
        <f t="shared" si="3260"/>
        <v>0.02</v>
      </c>
      <c r="BJ602" s="320">
        <f t="shared" si="3260"/>
        <v>0.02</v>
      </c>
      <c r="BK602" s="320">
        <f t="shared" si="3260"/>
        <v>0.02</v>
      </c>
      <c r="BL602" s="320">
        <f t="shared" si="3260"/>
        <v>0.02</v>
      </c>
      <c r="BM602" s="322">
        <f t="shared" si="3260"/>
        <v>0.02</v>
      </c>
      <c r="BN602" s="322">
        <f t="shared" si="3260"/>
        <v>0.02</v>
      </c>
      <c r="BO602" s="322">
        <f t="shared" si="3260"/>
        <v>0.02</v>
      </c>
      <c r="BP602" s="322">
        <f t="shared" si="3260"/>
        <v>0.02</v>
      </c>
      <c r="BQ602" s="322">
        <f t="shared" si="3260"/>
        <v>0.02</v>
      </c>
      <c r="BR602" s="322">
        <f t="shared" si="3260"/>
        <v>0.02</v>
      </c>
      <c r="BS602" s="322">
        <f t="shared" si="3260"/>
        <v>0.02</v>
      </c>
      <c r="BT602" s="322">
        <f t="shared" si="3260"/>
        <v>0.02</v>
      </c>
      <c r="BU602" s="322">
        <f t="shared" si="3260"/>
        <v>0.02</v>
      </c>
      <c r="BV602" s="322">
        <f t="shared" si="3260"/>
        <v>0.02</v>
      </c>
      <c r="BW602" s="322">
        <f t="shared" si="3260"/>
        <v>0.02</v>
      </c>
      <c r="BX602" s="322">
        <f t="shared" si="3260"/>
        <v>0.02</v>
      </c>
      <c r="BY602" s="322">
        <f t="shared" si="3260"/>
        <v>0.02</v>
      </c>
      <c r="BZ602" s="322">
        <f t="shared" si="3260"/>
        <v>0.02</v>
      </c>
      <c r="CA602" s="322">
        <f t="shared" si="3260"/>
        <v>0.02</v>
      </c>
      <c r="CB602" s="322">
        <f t="shared" si="3260"/>
        <v>0.02</v>
      </c>
      <c r="CC602" s="322">
        <f t="shared" si="3260"/>
        <v>0.02</v>
      </c>
      <c r="CD602" s="178"/>
    </row>
    <row r="603" spans="37:82">
      <c r="AK603" s="363"/>
      <c r="AL603" s="40"/>
      <c r="AM603" s="122"/>
      <c r="AN603" s="122"/>
      <c r="AO603" s="293"/>
      <c r="AP603" s="148"/>
      <c r="AQ603" s="148"/>
      <c r="AR603" s="148"/>
      <c r="BC603" s="121"/>
      <c r="BD603" s="121"/>
      <c r="BG603" s="121"/>
      <c r="BH603" s="121"/>
      <c r="BI603" s="294"/>
      <c r="BJ603" s="121"/>
      <c r="BK603" s="121"/>
      <c r="BL603" s="121"/>
      <c r="BM603" s="295"/>
      <c r="BN603" s="295"/>
      <c r="BO603" s="295"/>
      <c r="BP603" s="295"/>
      <c r="BQ603" s="295"/>
      <c r="BR603" s="295"/>
      <c r="BS603" s="295"/>
      <c r="BT603" s="295"/>
      <c r="BU603" s="295"/>
      <c r="BV603" s="295"/>
      <c r="BW603" s="295"/>
      <c r="BX603" s="295"/>
      <c r="BY603" s="295"/>
      <c r="BZ603" s="295"/>
      <c r="CA603" s="295"/>
      <c r="CB603" s="295"/>
      <c r="CC603" s="295"/>
      <c r="CD603" s="364"/>
    </row>
    <row r="604" spans="37:82">
      <c r="AK604" s="363"/>
      <c r="AL604" s="40"/>
      <c r="AM604" s="122"/>
      <c r="AN604" s="328">
        <v>2001</v>
      </c>
      <c r="AO604" s="329">
        <f t="shared" ref="AO604" si="3261">AN604+1</f>
        <v>2002</v>
      </c>
      <c r="AP604" s="148">
        <f t="shared" ref="AP604" si="3262">AO604+1</f>
        <v>2003</v>
      </c>
      <c r="AQ604" s="148">
        <f t="shared" ref="AQ604" si="3263">AP604+1</f>
        <v>2004</v>
      </c>
      <c r="AR604" s="148">
        <f t="shared" ref="AR604" si="3264">AQ604+1</f>
        <v>2005</v>
      </c>
      <c r="AS604" s="3">
        <f t="shared" ref="AS604" si="3265">AR604+1</f>
        <v>2006</v>
      </c>
      <c r="AT604" s="3">
        <f t="shared" ref="AT604" si="3266">AS604+1</f>
        <v>2007</v>
      </c>
      <c r="AU604" s="3">
        <f t="shared" ref="AU604" si="3267">AT604+1</f>
        <v>2008</v>
      </c>
      <c r="AV604" s="3">
        <f t="shared" ref="AV604" si="3268">AU604+1</f>
        <v>2009</v>
      </c>
      <c r="AW604" s="3">
        <f t="shared" ref="AW604" si="3269">AV604+1</f>
        <v>2010</v>
      </c>
      <c r="AX604" s="3">
        <f t="shared" ref="AX604" si="3270">AW604+1</f>
        <v>2011</v>
      </c>
      <c r="AY604" s="3">
        <f t="shared" ref="AY604" si="3271">AX604+1</f>
        <v>2012</v>
      </c>
      <c r="AZ604" s="3">
        <f t="shared" ref="AZ604" si="3272">AY604+1</f>
        <v>2013</v>
      </c>
      <c r="BA604" s="3">
        <f t="shared" ref="BA604" si="3273">AZ604+1</f>
        <v>2014</v>
      </c>
      <c r="BB604" s="3">
        <f t="shared" ref="BB604" si="3274">BA604+1</f>
        <v>2015</v>
      </c>
      <c r="BC604" s="121">
        <f t="shared" ref="BC604" si="3275">BB604+1</f>
        <v>2016</v>
      </c>
      <c r="BD604" s="121">
        <f t="shared" ref="BD604" si="3276">BC604+1</f>
        <v>2017</v>
      </c>
      <c r="BE604" s="121">
        <f t="shared" ref="BE604" si="3277">BD604+1</f>
        <v>2018</v>
      </c>
      <c r="BF604" s="121">
        <f t="shared" ref="BF604" si="3278">BE604+1</f>
        <v>2019</v>
      </c>
      <c r="BG604" s="121">
        <f t="shared" ref="BG604" si="3279">BF604+1</f>
        <v>2020</v>
      </c>
      <c r="BH604" s="121">
        <f t="shared" ref="BH604" si="3280">BG604+1</f>
        <v>2021</v>
      </c>
      <c r="BI604" s="294">
        <f t="shared" ref="BI604" si="3281">BH604+1</f>
        <v>2022</v>
      </c>
      <c r="BJ604" s="121">
        <f t="shared" ref="BJ604" si="3282">BI604+1</f>
        <v>2023</v>
      </c>
      <c r="BK604" s="121">
        <f t="shared" ref="BK604" si="3283">BJ604+1</f>
        <v>2024</v>
      </c>
      <c r="BL604" s="121">
        <f t="shared" ref="BL604" si="3284">BK604+1</f>
        <v>2025</v>
      </c>
      <c r="BM604" s="295">
        <f t="shared" ref="BM604" si="3285">BL604+1</f>
        <v>2026</v>
      </c>
      <c r="BN604" s="295">
        <f t="shared" ref="BN604" si="3286">BM604+1</f>
        <v>2027</v>
      </c>
      <c r="BO604" s="295">
        <f t="shared" ref="BO604" si="3287">BN604+1</f>
        <v>2028</v>
      </c>
      <c r="BP604" s="295">
        <f t="shared" ref="BP604" si="3288">BO604+1</f>
        <v>2029</v>
      </c>
      <c r="BQ604" s="295">
        <f t="shared" ref="BQ604" si="3289">BP604+1</f>
        <v>2030</v>
      </c>
      <c r="BR604" s="295">
        <f t="shared" ref="BR604" si="3290">BQ604+1</f>
        <v>2031</v>
      </c>
      <c r="BS604" s="295">
        <f t="shared" ref="BS604" si="3291">BR604+1</f>
        <v>2032</v>
      </c>
      <c r="BT604" s="295">
        <f t="shared" ref="BT604" si="3292">BS604+1</f>
        <v>2033</v>
      </c>
      <c r="BU604" s="295">
        <f t="shared" ref="BU604" si="3293">BT604+1</f>
        <v>2034</v>
      </c>
      <c r="BV604" s="295">
        <f t="shared" ref="BV604" si="3294">BU604+1</f>
        <v>2035</v>
      </c>
      <c r="BW604" s="295">
        <f t="shared" ref="BW604" si="3295">BV604+1</f>
        <v>2036</v>
      </c>
      <c r="BX604" s="295">
        <f t="shared" ref="BX604" si="3296">BW604+1</f>
        <v>2037</v>
      </c>
      <c r="BY604" s="295">
        <f t="shared" ref="BY604" si="3297">BX604+1</f>
        <v>2038</v>
      </c>
      <c r="BZ604" s="295">
        <f t="shared" ref="BZ604" si="3298">BY604+1</f>
        <v>2039</v>
      </c>
      <c r="CA604" s="295">
        <f t="shared" ref="CA604" si="3299">BZ604+1</f>
        <v>2040</v>
      </c>
      <c r="CB604" s="295">
        <f t="shared" ref="CB604" si="3300">CA604+1</f>
        <v>2041</v>
      </c>
      <c r="CC604" s="295">
        <f t="shared" ref="CC604" si="3301">CB604+1</f>
        <v>2042</v>
      </c>
      <c r="CD604" s="364"/>
    </row>
    <row r="605" spans="37:82">
      <c r="AK605" s="171"/>
      <c r="AL605" s="122"/>
      <c r="AM605" s="122"/>
      <c r="AN605" s="122" t="s">
        <v>721</v>
      </c>
      <c r="AO605" s="293" t="s">
        <v>721</v>
      </c>
      <c r="AP605" s="148" t="s">
        <v>721</v>
      </c>
      <c r="AQ605" s="148" t="s">
        <v>721</v>
      </c>
      <c r="AR605" s="148" t="s">
        <v>721</v>
      </c>
      <c r="AS605" s="3" t="s">
        <v>721</v>
      </c>
      <c r="AT605" s="3" t="s">
        <v>721</v>
      </c>
      <c r="AU605" s="3" t="s">
        <v>721</v>
      </c>
      <c r="AV605" s="3" t="s">
        <v>721</v>
      </c>
      <c r="AW605" s="3" t="s">
        <v>721</v>
      </c>
      <c r="AX605" s="3" t="s">
        <v>721</v>
      </c>
      <c r="AY605" s="3" t="s">
        <v>721</v>
      </c>
      <c r="AZ605" s="3" t="s">
        <v>721</v>
      </c>
      <c r="BA605" s="3" t="s">
        <v>721</v>
      </c>
      <c r="BB605" s="3" t="s">
        <v>721</v>
      </c>
      <c r="BC605" s="121" t="s">
        <v>721</v>
      </c>
      <c r="BD605" s="121" t="s">
        <v>721</v>
      </c>
      <c r="BE605" s="121" t="s">
        <v>721</v>
      </c>
      <c r="BF605" s="121" t="s">
        <v>721</v>
      </c>
      <c r="BG605" s="121" t="s">
        <v>721</v>
      </c>
      <c r="BH605" s="121" t="s">
        <v>721</v>
      </c>
      <c r="BI605" s="294" t="s">
        <v>721</v>
      </c>
      <c r="BJ605" s="121" t="s">
        <v>721</v>
      </c>
      <c r="BK605" s="121" t="s">
        <v>721</v>
      </c>
      <c r="BL605" s="121" t="s">
        <v>721</v>
      </c>
      <c r="BM605" s="295" t="s">
        <v>721</v>
      </c>
      <c r="BN605" s="295" t="s">
        <v>721</v>
      </c>
      <c r="BO605" s="295" t="s">
        <v>721</v>
      </c>
      <c r="BP605" s="295" t="s">
        <v>721</v>
      </c>
      <c r="BQ605" s="295" t="s">
        <v>721</v>
      </c>
      <c r="BR605" s="295" t="s">
        <v>721</v>
      </c>
      <c r="BS605" s="295" t="s">
        <v>721</v>
      </c>
      <c r="BT605" s="295" t="s">
        <v>721</v>
      </c>
      <c r="BU605" s="295" t="s">
        <v>721</v>
      </c>
      <c r="BV605" s="295" t="s">
        <v>721</v>
      </c>
      <c r="BW605" s="295" t="s">
        <v>721</v>
      </c>
      <c r="BX605" s="295" t="s">
        <v>721</v>
      </c>
      <c r="BY605" s="295" t="s">
        <v>721</v>
      </c>
      <c r="BZ605" s="295" t="s">
        <v>721</v>
      </c>
      <c r="CA605" s="295" t="s">
        <v>721</v>
      </c>
      <c r="CB605" s="295" t="s">
        <v>721</v>
      </c>
      <c r="CC605" s="295" t="s">
        <v>721</v>
      </c>
      <c r="CD605" s="364"/>
    </row>
    <row r="606" spans="37:82">
      <c r="AK606" s="171" t="s">
        <v>715</v>
      </c>
      <c r="AL606" s="122"/>
      <c r="AM606" s="122"/>
      <c r="AN606" s="299">
        <f t="shared" ref="AN606:CC606" si="3302">AN560</f>
        <v>2.6651231066002534E-2</v>
      </c>
      <c r="AO606" s="299">
        <f t="shared" si="3302"/>
        <v>3.7659730819599391E-2</v>
      </c>
      <c r="AP606" s="299">
        <f t="shared" si="3302"/>
        <v>4.1433788213758316E-2</v>
      </c>
      <c r="AQ606" s="299">
        <f t="shared" si="3302"/>
        <v>4.1022225148983571E-2</v>
      </c>
      <c r="AR606" s="299">
        <f t="shared" si="3302"/>
        <v>3.2974624821844323E-2</v>
      </c>
      <c r="AS606" s="300">
        <f t="shared" si="3302"/>
        <v>1.741105519772157E-2</v>
      </c>
      <c r="AT606" s="300">
        <f t="shared" si="3302"/>
        <v>1.0559160160651171E-2</v>
      </c>
      <c r="AU606" s="300">
        <f t="shared" si="3302"/>
        <v>1.0162187059377326E-2</v>
      </c>
      <c r="AV606" s="300">
        <f t="shared" si="3302"/>
        <v>1.7668932912550117E-2</v>
      </c>
      <c r="AW606" s="300">
        <f t="shared" si="3302"/>
        <v>2.5444356029305171E-2</v>
      </c>
      <c r="AX606" s="300">
        <f t="shared" si="3302"/>
        <v>2.4641313377188334E-2</v>
      </c>
      <c r="AY606" s="300">
        <f t="shared" si="3302"/>
        <v>2.1741447391596669E-2</v>
      </c>
      <c r="AZ606" s="300">
        <f t="shared" si="3302"/>
        <v>2.5437233887533495E-2</v>
      </c>
      <c r="BA606" s="300">
        <f t="shared" si="3302"/>
        <v>1.3861492515345297E-2</v>
      </c>
      <c r="BB606" s="300">
        <f t="shared" si="3302"/>
        <v>1.3694652802078267E-2</v>
      </c>
      <c r="BC606" s="301">
        <f t="shared" si="3302"/>
        <v>1.2383656557784395E-2</v>
      </c>
      <c r="BD606" s="301">
        <f t="shared" si="3302"/>
        <v>1.3646416148230811E-2</v>
      </c>
      <c r="BE606" s="301">
        <f t="shared" si="3302"/>
        <v>1.451037729467175E-2</v>
      </c>
      <c r="BF606" s="301">
        <f t="shared" si="3302"/>
        <v>1.6186984318659059E-2</v>
      </c>
      <c r="BG606" s="301">
        <f t="shared" si="3302"/>
        <v>2.056297127094453E-2</v>
      </c>
      <c r="BH606" s="301">
        <f t="shared" si="3302"/>
        <v>2.2436713595748392E-2</v>
      </c>
      <c r="BI606" s="302">
        <f t="shared" si="3302"/>
        <v>2.1004539684301715E-2</v>
      </c>
      <c r="BJ606" s="301">
        <f t="shared" si="3302"/>
        <v>2.4462787806639907E-2</v>
      </c>
      <c r="BK606" s="301">
        <f t="shared" si="3302"/>
        <v>5.0900385505608714E-2</v>
      </c>
      <c r="BL606" s="301">
        <f t="shared" si="3302"/>
        <v>6.2614622044458779E-2</v>
      </c>
      <c r="BM606" s="303">
        <f t="shared" si="3302"/>
        <v>6.2614622044458779E-2</v>
      </c>
      <c r="BN606" s="303">
        <f t="shared" si="3302"/>
        <v>6.2614622044458779E-2</v>
      </c>
      <c r="BO606" s="303">
        <f t="shared" si="3302"/>
        <v>6.2614622044458779E-2</v>
      </c>
      <c r="BP606" s="303">
        <f t="shared" si="3302"/>
        <v>6.2614622044458779E-2</v>
      </c>
      <c r="BQ606" s="303">
        <f t="shared" si="3302"/>
        <v>6.2614622044458779E-2</v>
      </c>
      <c r="BR606" s="303">
        <f t="shared" si="3302"/>
        <v>6.2614622044458779E-2</v>
      </c>
      <c r="BS606" s="303">
        <f t="shared" si="3302"/>
        <v>6.2614622044458779E-2</v>
      </c>
      <c r="BT606" s="303">
        <f t="shared" si="3302"/>
        <v>6.2614622044458779E-2</v>
      </c>
      <c r="BU606" s="303">
        <f t="shared" si="3302"/>
        <v>6.2614622044458779E-2</v>
      </c>
      <c r="BV606" s="303">
        <f t="shared" si="3302"/>
        <v>6.2614622044458779E-2</v>
      </c>
      <c r="BW606" s="303">
        <f t="shared" si="3302"/>
        <v>6.2614622044458779E-2</v>
      </c>
      <c r="BX606" s="303">
        <f t="shared" si="3302"/>
        <v>6.2614622044458779E-2</v>
      </c>
      <c r="BY606" s="303">
        <f t="shared" si="3302"/>
        <v>6.2614622044458779E-2</v>
      </c>
      <c r="BZ606" s="303">
        <f t="shared" si="3302"/>
        <v>6.2614622044458779E-2</v>
      </c>
      <c r="CA606" s="303">
        <f t="shared" si="3302"/>
        <v>6.2614622044458779E-2</v>
      </c>
      <c r="CB606" s="303">
        <f t="shared" si="3302"/>
        <v>6.2614622044458779E-2</v>
      </c>
      <c r="CC606" s="303">
        <f t="shared" si="3302"/>
        <v>6.2614622044458779E-2</v>
      </c>
      <c r="CD606" s="364"/>
    </row>
    <row r="607" spans="37:82">
      <c r="AK607" s="171" t="s">
        <v>716</v>
      </c>
      <c r="AL607" s="122"/>
      <c r="AM607" s="122"/>
      <c r="AN607" s="308">
        <f t="shared" ref="AN607:CC607" si="3303">AN561</f>
        <v>5.4500009839908214E-2</v>
      </c>
      <c r="AO607" s="308">
        <f t="shared" si="3303"/>
        <v>4.7799991598603153E-2</v>
      </c>
      <c r="AP607" s="308">
        <f t="shared" si="3303"/>
        <v>4.6599997461220122E-2</v>
      </c>
      <c r="AQ607" s="308">
        <f t="shared" si="3303"/>
        <v>4.5000007490993976E-2</v>
      </c>
      <c r="AR607" s="308">
        <f t="shared" si="3303"/>
        <v>3.9300011835601056E-2</v>
      </c>
      <c r="AS607" s="309">
        <f t="shared" si="3303"/>
        <v>3.6156695917221038E-2</v>
      </c>
      <c r="AT607" s="309">
        <f t="shared" si="3303"/>
        <v>3.8235620751875921E-2</v>
      </c>
      <c r="AU607" s="309">
        <f t="shared" si="3303"/>
        <v>4.410003903757409E-2</v>
      </c>
      <c r="AV607" s="309">
        <f t="shared" si="3303"/>
        <v>4.2200028760331243E-2</v>
      </c>
      <c r="AW607" s="309">
        <f t="shared" si="3303"/>
        <v>3.8900033450578686E-2</v>
      </c>
      <c r="AX607" s="309">
        <f t="shared" si="3303"/>
        <v>3.1000007537453245E-2</v>
      </c>
      <c r="AY607" s="309">
        <f t="shared" si="3303"/>
        <v>2.7100009653499013E-2</v>
      </c>
      <c r="AZ607" s="309">
        <f t="shared" si="3303"/>
        <v>2.2300050192195053E-2</v>
      </c>
      <c r="BA607" s="309">
        <f t="shared" si="3303"/>
        <v>2.5299957325744638E-2</v>
      </c>
      <c r="BB607" s="309">
        <f t="shared" si="3303"/>
        <v>1.5399960174683036E-2</v>
      </c>
      <c r="BC607" s="310">
        <f t="shared" si="3303"/>
        <v>1.1100034333807018E-2</v>
      </c>
      <c r="BD607" s="310">
        <f t="shared" si="3303"/>
        <v>7.1000003200292205E-3</v>
      </c>
      <c r="BE607" s="310">
        <f t="shared" si="3303"/>
        <v>9.1000155016305317E-3</v>
      </c>
      <c r="BF607" s="310">
        <f t="shared" si="3303"/>
        <v>8.6000335029261521E-3</v>
      </c>
      <c r="BG607" s="310">
        <f t="shared" si="3303"/>
        <v>1.0400554570129117E-3</v>
      </c>
      <c r="BH607" s="310">
        <f t="shared" si="3303"/>
        <v>-2.1600186074329786E-3</v>
      </c>
      <c r="BI607" s="311">
        <f t="shared" si="3303"/>
        <v>8.7995469739587939E-4</v>
      </c>
      <c r="BJ607" s="310">
        <f t="shared" si="3303"/>
        <v>2.3329968858514682E-2</v>
      </c>
      <c r="BK607" s="310">
        <f t="shared" si="3303"/>
        <v>3.0590005328907655E-2</v>
      </c>
      <c r="BL607" s="310">
        <f t="shared" si="3303"/>
        <v>2.6869942060977925E-2</v>
      </c>
      <c r="BM607" s="312">
        <f t="shared" si="3303"/>
        <v>2.6869942060977925E-2</v>
      </c>
      <c r="BN607" s="312">
        <f t="shared" si="3303"/>
        <v>2.6869942060977925E-2</v>
      </c>
      <c r="BO607" s="312">
        <f t="shared" si="3303"/>
        <v>2.6869942060977925E-2</v>
      </c>
      <c r="BP607" s="312">
        <f t="shared" si="3303"/>
        <v>2.6869942060977925E-2</v>
      </c>
      <c r="BQ607" s="312">
        <f t="shared" si="3303"/>
        <v>2.6869942060977925E-2</v>
      </c>
      <c r="BR607" s="312">
        <f t="shared" si="3303"/>
        <v>2.6869942060977925E-2</v>
      </c>
      <c r="BS607" s="312">
        <f t="shared" si="3303"/>
        <v>2.6869942060977925E-2</v>
      </c>
      <c r="BT607" s="312">
        <f t="shared" si="3303"/>
        <v>2.6869942060977925E-2</v>
      </c>
      <c r="BU607" s="312">
        <f t="shared" si="3303"/>
        <v>2.6869942060977925E-2</v>
      </c>
      <c r="BV607" s="312">
        <f t="shared" si="3303"/>
        <v>2.6869942060977925E-2</v>
      </c>
      <c r="BW607" s="312">
        <f t="shared" si="3303"/>
        <v>2.6869942060977925E-2</v>
      </c>
      <c r="BX607" s="312">
        <f t="shared" si="3303"/>
        <v>2.6869942060977925E-2</v>
      </c>
      <c r="BY607" s="312">
        <f t="shared" si="3303"/>
        <v>2.6869942060977925E-2</v>
      </c>
      <c r="BZ607" s="312">
        <f t="shared" si="3303"/>
        <v>2.6869942060977925E-2</v>
      </c>
      <c r="CA607" s="312">
        <f t="shared" si="3303"/>
        <v>2.6869942060977925E-2</v>
      </c>
      <c r="CB607" s="312">
        <f t="shared" si="3303"/>
        <v>2.6869942060977925E-2</v>
      </c>
      <c r="CC607" s="312">
        <f t="shared" si="3303"/>
        <v>2.6869942060977925E-2</v>
      </c>
      <c r="CD607" s="364"/>
    </row>
    <row r="608" spans="37:82">
      <c r="AK608" s="171" t="s">
        <v>717</v>
      </c>
      <c r="AL608" s="122"/>
      <c r="AM608" s="122"/>
      <c r="AN608" s="308">
        <f t="shared" ref="AN608:CC608" si="3304">AN562</f>
        <v>0.214</v>
      </c>
      <c r="AO608" s="308">
        <f t="shared" si="3304"/>
        <v>0.214</v>
      </c>
      <c r="AP608" s="308">
        <f t="shared" si="3304"/>
        <v>0.214</v>
      </c>
      <c r="AQ608" s="308">
        <f t="shared" si="3304"/>
        <v>0.214</v>
      </c>
      <c r="AR608" s="308">
        <f t="shared" si="3304"/>
        <v>0.214</v>
      </c>
      <c r="AS608" s="309">
        <f t="shared" si="3304"/>
        <v>0.214</v>
      </c>
      <c r="AT608" s="309">
        <f t="shared" si="3304"/>
        <v>0.20100000000000001</v>
      </c>
      <c r="AU608" s="309">
        <f t="shared" si="3304"/>
        <v>0.20100000000000001</v>
      </c>
      <c r="AV608" s="309">
        <f t="shared" si="3304"/>
        <v>0.20100000000000001</v>
      </c>
      <c r="AW608" s="309">
        <f t="shared" si="3304"/>
        <v>0.20100000000000001</v>
      </c>
      <c r="AX608" s="309">
        <f t="shared" si="3304"/>
        <v>0.20100000000000001</v>
      </c>
      <c r="AY608" s="309">
        <f t="shared" si="3304"/>
        <v>0.20100000000000001</v>
      </c>
      <c r="AZ608" s="309">
        <f t="shared" si="3304"/>
        <v>0.20100000000000001</v>
      </c>
      <c r="BA608" s="309">
        <f t="shared" si="3304"/>
        <v>0.20100000000000001</v>
      </c>
      <c r="BB608" s="309">
        <f t="shared" si="3304"/>
        <v>0.20100000000000001</v>
      </c>
      <c r="BC608" s="310">
        <f t="shared" si="3304"/>
        <v>0.20100000000000001</v>
      </c>
      <c r="BD608" s="310">
        <f t="shared" si="3304"/>
        <v>0.20100000000000001</v>
      </c>
      <c r="BE608" s="310">
        <f t="shared" si="3304"/>
        <v>0.20100000000000001</v>
      </c>
      <c r="BF608" s="310">
        <f t="shared" si="3304"/>
        <v>0.20100000000000001</v>
      </c>
      <c r="BG608" s="310">
        <f t="shared" si="3304"/>
        <v>0.20100000000000001</v>
      </c>
      <c r="BH608" s="310">
        <f t="shared" si="3304"/>
        <v>0.20100000000000001</v>
      </c>
      <c r="BI608" s="311">
        <f t="shared" si="3304"/>
        <v>0.20100000000000001</v>
      </c>
      <c r="BJ608" s="310">
        <f t="shared" si="3304"/>
        <v>0.25</v>
      </c>
      <c r="BK608" s="310">
        <f t="shared" si="3304"/>
        <v>0.25</v>
      </c>
      <c r="BL608" s="310">
        <f t="shared" si="3304"/>
        <v>0.25</v>
      </c>
      <c r="BM608" s="312">
        <f t="shared" si="3304"/>
        <v>0.25</v>
      </c>
      <c r="BN608" s="312">
        <f t="shared" si="3304"/>
        <v>0.25</v>
      </c>
      <c r="BO608" s="312">
        <f t="shared" si="3304"/>
        <v>0.25</v>
      </c>
      <c r="BP608" s="312">
        <f t="shared" si="3304"/>
        <v>0.25</v>
      </c>
      <c r="BQ608" s="312">
        <f t="shared" si="3304"/>
        <v>0.25</v>
      </c>
      <c r="BR608" s="312">
        <f t="shared" si="3304"/>
        <v>0.25</v>
      </c>
      <c r="BS608" s="312">
        <f t="shared" si="3304"/>
        <v>0.25</v>
      </c>
      <c r="BT608" s="312">
        <f t="shared" si="3304"/>
        <v>0.25</v>
      </c>
      <c r="BU608" s="312">
        <f t="shared" si="3304"/>
        <v>0.25</v>
      </c>
      <c r="BV608" s="312">
        <f t="shared" si="3304"/>
        <v>0.25</v>
      </c>
      <c r="BW608" s="312">
        <f t="shared" si="3304"/>
        <v>0.25</v>
      </c>
      <c r="BX608" s="312">
        <f t="shared" si="3304"/>
        <v>0.25</v>
      </c>
      <c r="BY608" s="312">
        <f t="shared" si="3304"/>
        <v>0.25</v>
      </c>
      <c r="BZ608" s="312">
        <f t="shared" si="3304"/>
        <v>0.25</v>
      </c>
      <c r="CA608" s="312">
        <f t="shared" si="3304"/>
        <v>0.25</v>
      </c>
      <c r="CB608" s="312">
        <f t="shared" si="3304"/>
        <v>0.25</v>
      </c>
      <c r="CC608" s="312">
        <f t="shared" si="3304"/>
        <v>0.25</v>
      </c>
      <c r="CD608" s="364"/>
    </row>
    <row r="609" spans="37:82" ht="15.6">
      <c r="AK609" s="171" t="s">
        <v>718</v>
      </c>
      <c r="AL609" s="122"/>
      <c r="AM609" s="122"/>
      <c r="AN609" s="308">
        <f t="shared" ref="AN609:CC609" si="3305">AN563</f>
        <v>0</v>
      </c>
      <c r="AO609" s="308">
        <f t="shared" si="3305"/>
        <v>0</v>
      </c>
      <c r="AP609" s="308">
        <f t="shared" si="3305"/>
        <v>0</v>
      </c>
      <c r="AQ609" s="308">
        <f t="shared" si="3305"/>
        <v>0</v>
      </c>
      <c r="AR609" s="308">
        <f t="shared" si="3305"/>
        <v>0</v>
      </c>
      <c r="AS609" s="309">
        <f t="shared" si="3305"/>
        <v>0</v>
      </c>
      <c r="AT609" s="309">
        <f t="shared" si="3305"/>
        <v>0</v>
      </c>
      <c r="AU609" s="309">
        <f t="shared" si="3305"/>
        <v>0</v>
      </c>
      <c r="AV609" s="309">
        <f t="shared" si="3305"/>
        <v>0</v>
      </c>
      <c r="AW609" s="309">
        <f t="shared" si="3305"/>
        <v>0</v>
      </c>
      <c r="AX609" s="309">
        <f t="shared" si="3305"/>
        <v>0</v>
      </c>
      <c r="AY609" s="309">
        <f t="shared" si="3305"/>
        <v>0</v>
      </c>
      <c r="AZ609" s="309">
        <f t="shared" si="3305"/>
        <v>0</v>
      </c>
      <c r="BA609" s="309">
        <f t="shared" si="3305"/>
        <v>0</v>
      </c>
      <c r="BB609" s="309">
        <f t="shared" si="3305"/>
        <v>0</v>
      </c>
      <c r="BC609" s="310">
        <f t="shared" si="3305"/>
        <v>0</v>
      </c>
      <c r="BD609" s="310">
        <f t="shared" si="3305"/>
        <v>0</v>
      </c>
      <c r="BE609" s="310">
        <f t="shared" si="3305"/>
        <v>0</v>
      </c>
      <c r="BF609" s="310">
        <f t="shared" si="3305"/>
        <v>0</v>
      </c>
      <c r="BG609" s="310">
        <f t="shared" si="3305"/>
        <v>0</v>
      </c>
      <c r="BH609" s="310">
        <f t="shared" si="3305"/>
        <v>0</v>
      </c>
      <c r="BI609" s="311">
        <f t="shared" si="3305"/>
        <v>0</v>
      </c>
      <c r="BJ609" s="310">
        <f t="shared" si="3305"/>
        <v>0</v>
      </c>
      <c r="BK609" s="310">
        <f t="shared" si="3305"/>
        <v>0</v>
      </c>
      <c r="BL609" s="310">
        <f t="shared" si="3305"/>
        <v>0</v>
      </c>
      <c r="BM609" s="312">
        <f t="shared" si="3305"/>
        <v>0</v>
      </c>
      <c r="BN609" s="312">
        <f t="shared" si="3305"/>
        <v>0</v>
      </c>
      <c r="BO609" s="312">
        <f t="shared" si="3305"/>
        <v>0</v>
      </c>
      <c r="BP609" s="312">
        <f t="shared" si="3305"/>
        <v>0</v>
      </c>
      <c r="BQ609" s="312">
        <f t="shared" si="3305"/>
        <v>0</v>
      </c>
      <c r="BR609" s="312">
        <f t="shared" si="3305"/>
        <v>0</v>
      </c>
      <c r="BS609" s="312">
        <f t="shared" si="3305"/>
        <v>0</v>
      </c>
      <c r="BT609" s="312">
        <f t="shared" si="3305"/>
        <v>0</v>
      </c>
      <c r="BU609" s="312">
        <f t="shared" si="3305"/>
        <v>0</v>
      </c>
      <c r="BV609" s="312">
        <f t="shared" si="3305"/>
        <v>0</v>
      </c>
      <c r="BW609" s="312">
        <f t="shared" si="3305"/>
        <v>0</v>
      </c>
      <c r="BX609" s="312">
        <f t="shared" si="3305"/>
        <v>0</v>
      </c>
      <c r="BY609" s="312">
        <f t="shared" si="3305"/>
        <v>0</v>
      </c>
      <c r="BZ609" s="312">
        <f t="shared" si="3305"/>
        <v>0</v>
      </c>
      <c r="CA609" s="312">
        <f t="shared" si="3305"/>
        <v>0</v>
      </c>
      <c r="CB609" s="312">
        <f t="shared" si="3305"/>
        <v>0</v>
      </c>
      <c r="CC609" s="312">
        <f t="shared" si="3305"/>
        <v>0</v>
      </c>
      <c r="CD609" s="364"/>
    </row>
    <row r="610" spans="37:82">
      <c r="AK610" s="171" t="s">
        <v>719</v>
      </c>
      <c r="AL610" s="122"/>
      <c r="AM610" s="122"/>
      <c r="AN610" s="308">
        <f t="shared" ref="AN610:CC610" si="3306">AN564</f>
        <v>0.21</v>
      </c>
      <c r="AO610" s="308">
        <f t="shared" si="3306"/>
        <v>0.21</v>
      </c>
      <c r="AP610" s="308">
        <f t="shared" si="3306"/>
        <v>0.21</v>
      </c>
      <c r="AQ610" s="308">
        <f t="shared" si="3306"/>
        <v>0.21</v>
      </c>
      <c r="AR610" s="308">
        <f t="shared" si="3306"/>
        <v>0.21</v>
      </c>
      <c r="AS610" s="309">
        <f t="shared" si="3306"/>
        <v>0.21</v>
      </c>
      <c r="AT610" s="309">
        <f t="shared" si="3306"/>
        <v>0.17</v>
      </c>
      <c r="AU610" s="309">
        <f t="shared" si="3306"/>
        <v>0.22</v>
      </c>
      <c r="AV610" s="309">
        <f t="shared" si="3306"/>
        <v>0.22</v>
      </c>
      <c r="AW610" s="309">
        <f t="shared" si="3306"/>
        <v>0.22</v>
      </c>
      <c r="AX610" s="309">
        <f t="shared" si="3306"/>
        <v>0.22</v>
      </c>
      <c r="AY610" s="309">
        <f t="shared" si="3306"/>
        <v>0.22</v>
      </c>
      <c r="AZ610" s="309">
        <f t="shared" si="3306"/>
        <v>0.22</v>
      </c>
      <c r="BA610" s="309">
        <f t="shared" si="3306"/>
        <v>0.22</v>
      </c>
      <c r="BB610" s="309">
        <f t="shared" si="3306"/>
        <v>0.23</v>
      </c>
      <c r="BC610" s="310">
        <f t="shared" si="3306"/>
        <v>0.23</v>
      </c>
      <c r="BD610" s="310">
        <f t="shared" si="3306"/>
        <v>0.23</v>
      </c>
      <c r="BE610" s="310">
        <f t="shared" si="3306"/>
        <v>0.23</v>
      </c>
      <c r="BF610" s="310">
        <f t="shared" si="3306"/>
        <v>0.22800000000000001</v>
      </c>
      <c r="BG610" s="310">
        <f t="shared" si="3306"/>
        <v>0.22800000000000001</v>
      </c>
      <c r="BH610" s="310">
        <f t="shared" si="3306"/>
        <v>0.22800000000000001</v>
      </c>
      <c r="BI610" s="311">
        <f t="shared" si="3306"/>
        <v>0.22800000000000001</v>
      </c>
      <c r="BJ610" s="310">
        <f t="shared" si="3306"/>
        <v>0.249</v>
      </c>
      <c r="BK610" s="310">
        <f t="shared" si="3306"/>
        <v>0.249</v>
      </c>
      <c r="BL610" s="310">
        <f t="shared" si="3306"/>
        <v>0.249</v>
      </c>
      <c r="BM610" s="312">
        <f t="shared" si="3306"/>
        <v>0.249</v>
      </c>
      <c r="BN610" s="312">
        <f t="shared" si="3306"/>
        <v>0.249</v>
      </c>
      <c r="BO610" s="312">
        <f t="shared" si="3306"/>
        <v>0.249</v>
      </c>
      <c r="BP610" s="312">
        <f t="shared" si="3306"/>
        <v>0.249</v>
      </c>
      <c r="BQ610" s="312">
        <f t="shared" si="3306"/>
        <v>0.249</v>
      </c>
      <c r="BR610" s="312">
        <f t="shared" si="3306"/>
        <v>0.249</v>
      </c>
      <c r="BS610" s="312">
        <f t="shared" si="3306"/>
        <v>0.249</v>
      </c>
      <c r="BT610" s="312">
        <f t="shared" si="3306"/>
        <v>0.249</v>
      </c>
      <c r="BU610" s="312">
        <f t="shared" si="3306"/>
        <v>0.249</v>
      </c>
      <c r="BV610" s="312">
        <f t="shared" si="3306"/>
        <v>0.249</v>
      </c>
      <c r="BW610" s="312">
        <f t="shared" si="3306"/>
        <v>0.249</v>
      </c>
      <c r="BX610" s="312">
        <f t="shared" si="3306"/>
        <v>0.249</v>
      </c>
      <c r="BY610" s="312">
        <f t="shared" si="3306"/>
        <v>0.249</v>
      </c>
      <c r="BZ610" s="312">
        <f t="shared" si="3306"/>
        <v>0.249</v>
      </c>
      <c r="CA610" s="312">
        <f t="shared" si="3306"/>
        <v>0.249</v>
      </c>
      <c r="CB610" s="312">
        <f t="shared" si="3306"/>
        <v>0.249</v>
      </c>
      <c r="CC610" s="312">
        <f t="shared" si="3306"/>
        <v>0.249</v>
      </c>
      <c r="CD610" s="364"/>
    </row>
    <row r="611" spans="37:82">
      <c r="AK611" s="171" t="s">
        <v>720</v>
      </c>
      <c r="AL611" s="122"/>
      <c r="AM611" s="122"/>
      <c r="AN611" s="318">
        <f t="shared" ref="AN611:CC611" si="3307">AN565</f>
        <v>0.02</v>
      </c>
      <c r="AO611" s="318">
        <f t="shared" si="3307"/>
        <v>0.02</v>
      </c>
      <c r="AP611" s="318">
        <f t="shared" si="3307"/>
        <v>0.02</v>
      </c>
      <c r="AQ611" s="318">
        <f t="shared" si="3307"/>
        <v>0.02</v>
      </c>
      <c r="AR611" s="318">
        <f t="shared" si="3307"/>
        <v>0.02</v>
      </c>
      <c r="AS611" s="319">
        <f t="shared" si="3307"/>
        <v>0.02</v>
      </c>
      <c r="AT611" s="319">
        <f t="shared" si="3307"/>
        <v>0.02</v>
      </c>
      <c r="AU611" s="319">
        <f t="shared" si="3307"/>
        <v>0.02</v>
      </c>
      <c r="AV611" s="319">
        <f t="shared" si="3307"/>
        <v>0.02</v>
      </c>
      <c r="AW611" s="319">
        <f t="shared" si="3307"/>
        <v>0.02</v>
      </c>
      <c r="AX611" s="319">
        <f t="shared" si="3307"/>
        <v>0.02</v>
      </c>
      <c r="AY611" s="319">
        <f t="shared" si="3307"/>
        <v>0.02</v>
      </c>
      <c r="AZ611" s="319">
        <f t="shared" si="3307"/>
        <v>0.02</v>
      </c>
      <c r="BA611" s="319">
        <f t="shared" si="3307"/>
        <v>0.02</v>
      </c>
      <c r="BB611" s="319">
        <f t="shared" si="3307"/>
        <v>0.02</v>
      </c>
      <c r="BC611" s="320">
        <f t="shared" si="3307"/>
        <v>0.02</v>
      </c>
      <c r="BD611" s="320">
        <f t="shared" si="3307"/>
        <v>0.02</v>
      </c>
      <c r="BE611" s="320">
        <f t="shared" si="3307"/>
        <v>0.02</v>
      </c>
      <c r="BF611" s="320">
        <f t="shared" si="3307"/>
        <v>0.02</v>
      </c>
      <c r="BG611" s="320">
        <f t="shared" si="3307"/>
        <v>0.02</v>
      </c>
      <c r="BH611" s="320">
        <f t="shared" si="3307"/>
        <v>0.02</v>
      </c>
      <c r="BI611" s="321">
        <f t="shared" si="3307"/>
        <v>0.02</v>
      </c>
      <c r="BJ611" s="320">
        <f t="shared" si="3307"/>
        <v>0.02</v>
      </c>
      <c r="BK611" s="320">
        <f t="shared" si="3307"/>
        <v>0.02</v>
      </c>
      <c r="BL611" s="320">
        <f t="shared" si="3307"/>
        <v>0.02</v>
      </c>
      <c r="BM611" s="322">
        <f t="shared" si="3307"/>
        <v>0.02</v>
      </c>
      <c r="BN611" s="322">
        <f t="shared" si="3307"/>
        <v>0.02</v>
      </c>
      <c r="BO611" s="322">
        <f t="shared" si="3307"/>
        <v>0.02</v>
      </c>
      <c r="BP611" s="322">
        <f t="shared" si="3307"/>
        <v>0.02</v>
      </c>
      <c r="BQ611" s="322">
        <f t="shared" si="3307"/>
        <v>0.02</v>
      </c>
      <c r="BR611" s="322">
        <f t="shared" si="3307"/>
        <v>0.02</v>
      </c>
      <c r="BS611" s="322">
        <f t="shared" si="3307"/>
        <v>0.02</v>
      </c>
      <c r="BT611" s="322">
        <f t="shared" si="3307"/>
        <v>0.02</v>
      </c>
      <c r="BU611" s="322">
        <f t="shared" si="3307"/>
        <v>0.02</v>
      </c>
      <c r="BV611" s="322">
        <f t="shared" si="3307"/>
        <v>0.02</v>
      </c>
      <c r="BW611" s="322">
        <f t="shared" si="3307"/>
        <v>0.02</v>
      </c>
      <c r="BX611" s="322">
        <f t="shared" si="3307"/>
        <v>0.02</v>
      </c>
      <c r="BY611" s="322">
        <f t="shared" si="3307"/>
        <v>0.02</v>
      </c>
      <c r="BZ611" s="322">
        <f t="shared" si="3307"/>
        <v>0.02</v>
      </c>
      <c r="CA611" s="322">
        <f t="shared" si="3307"/>
        <v>0.02</v>
      </c>
      <c r="CB611" s="322">
        <f t="shared" si="3307"/>
        <v>0.02</v>
      </c>
      <c r="CC611" s="322">
        <f t="shared" si="3307"/>
        <v>0.02</v>
      </c>
      <c r="CD611" s="364"/>
    </row>
    <row r="612" spans="37:82">
      <c r="AK612" s="171"/>
      <c r="AL612" s="122"/>
      <c r="AM612" s="122"/>
      <c r="AN612" s="122"/>
      <c r="AO612" s="293"/>
      <c r="AP612" s="148"/>
      <c r="AQ612" s="148"/>
      <c r="AR612" s="148"/>
      <c r="BC612" s="121"/>
      <c r="BD612" s="121"/>
      <c r="BG612" s="121"/>
      <c r="BH612" s="121"/>
      <c r="BI612" s="294"/>
      <c r="BJ612" s="121"/>
      <c r="BK612" s="121"/>
      <c r="BL612" s="121"/>
      <c r="BM612" s="295"/>
      <c r="BN612" s="295"/>
      <c r="BO612" s="295"/>
      <c r="BP612" s="295"/>
      <c r="BQ612" s="295"/>
      <c r="BR612" s="295"/>
      <c r="BS612" s="295"/>
      <c r="BT612" s="295"/>
      <c r="BU612" s="295"/>
      <c r="BV612" s="295"/>
      <c r="BW612" s="295"/>
      <c r="BX612" s="295"/>
      <c r="BY612" s="295"/>
      <c r="BZ612" s="295"/>
      <c r="CA612" s="295"/>
      <c r="CB612" s="295"/>
      <c r="CC612" s="295"/>
      <c r="CD612" s="364"/>
    </row>
    <row r="613" spans="37:82">
      <c r="AK613" s="171"/>
      <c r="AL613" s="122"/>
      <c r="AM613" s="122"/>
      <c r="AN613" s="122">
        <v>2001</v>
      </c>
      <c r="AO613" s="329">
        <f t="shared" ref="AO613" si="3308">AN613+1</f>
        <v>2002</v>
      </c>
      <c r="AP613" s="148">
        <f t="shared" ref="AP613" si="3309">AO613+1</f>
        <v>2003</v>
      </c>
      <c r="AQ613" s="148">
        <f t="shared" ref="AQ613" si="3310">AP613+1</f>
        <v>2004</v>
      </c>
      <c r="AR613" s="148">
        <f t="shared" ref="AR613" si="3311">AQ613+1</f>
        <v>2005</v>
      </c>
      <c r="AS613" s="3">
        <f t="shared" ref="AS613" si="3312">AR613+1</f>
        <v>2006</v>
      </c>
      <c r="AT613" s="3">
        <f t="shared" ref="AT613" si="3313">AS613+1</f>
        <v>2007</v>
      </c>
      <c r="AU613" s="3">
        <f t="shared" ref="AU613" si="3314">AT613+1</f>
        <v>2008</v>
      </c>
      <c r="AV613" s="3">
        <f t="shared" ref="AV613" si="3315">AU613+1</f>
        <v>2009</v>
      </c>
      <c r="AW613" s="3">
        <f t="shared" ref="AW613" si="3316">AV613+1</f>
        <v>2010</v>
      </c>
      <c r="AX613" s="3">
        <f t="shared" ref="AX613" si="3317">AW613+1</f>
        <v>2011</v>
      </c>
      <c r="AY613" s="3">
        <f t="shared" ref="AY613" si="3318">AX613+1</f>
        <v>2012</v>
      </c>
      <c r="AZ613" s="3">
        <f t="shared" ref="AZ613" si="3319">AY613+1</f>
        <v>2013</v>
      </c>
      <c r="BA613" s="3">
        <f t="shared" ref="BA613" si="3320">AZ613+1</f>
        <v>2014</v>
      </c>
      <c r="BB613" s="3">
        <f t="shared" ref="BB613" si="3321">BA613+1</f>
        <v>2015</v>
      </c>
      <c r="BC613" s="121">
        <f t="shared" ref="BC613" si="3322">BB613+1</f>
        <v>2016</v>
      </c>
      <c r="BD613" s="121">
        <f t="shared" ref="BD613" si="3323">BC613+1</f>
        <v>2017</v>
      </c>
      <c r="BE613" s="121">
        <f t="shared" ref="BE613" si="3324">BD613+1</f>
        <v>2018</v>
      </c>
      <c r="BF613" s="121">
        <f t="shared" ref="BF613" si="3325">BE613+1</f>
        <v>2019</v>
      </c>
      <c r="BG613" s="121">
        <f t="shared" ref="BG613" si="3326">BF613+1</f>
        <v>2020</v>
      </c>
      <c r="BH613" s="121">
        <f t="shared" ref="BH613" si="3327">BG613+1</f>
        <v>2021</v>
      </c>
      <c r="BI613" s="294">
        <f t="shared" ref="BI613" si="3328">BH613+1</f>
        <v>2022</v>
      </c>
      <c r="BJ613" s="121">
        <f t="shared" ref="BJ613" si="3329">BI613+1</f>
        <v>2023</v>
      </c>
      <c r="BK613" s="121">
        <f t="shared" ref="BK613" si="3330">BJ613+1</f>
        <v>2024</v>
      </c>
      <c r="BL613" s="121">
        <f t="shared" ref="BL613" si="3331">BK613+1</f>
        <v>2025</v>
      </c>
      <c r="BM613" s="295">
        <f t="shared" ref="BM613" si="3332">BL613+1</f>
        <v>2026</v>
      </c>
      <c r="BN613" s="295">
        <f t="shared" ref="BN613" si="3333">BM613+1</f>
        <v>2027</v>
      </c>
      <c r="BO613" s="295">
        <f t="shared" ref="BO613" si="3334">BN613+1</f>
        <v>2028</v>
      </c>
      <c r="BP613" s="295">
        <f t="shared" ref="BP613" si="3335">BO613+1</f>
        <v>2029</v>
      </c>
      <c r="BQ613" s="295">
        <f t="shared" ref="BQ613" si="3336">BP613+1</f>
        <v>2030</v>
      </c>
      <c r="BR613" s="295">
        <f t="shared" ref="BR613" si="3337">BQ613+1</f>
        <v>2031</v>
      </c>
      <c r="BS613" s="295">
        <f t="shared" ref="BS613" si="3338">BR613+1</f>
        <v>2032</v>
      </c>
      <c r="BT613" s="295">
        <f t="shared" ref="BT613" si="3339">BS613+1</f>
        <v>2033</v>
      </c>
      <c r="BU613" s="295">
        <f t="shared" ref="BU613" si="3340">BT613+1</f>
        <v>2034</v>
      </c>
      <c r="BV613" s="295">
        <f t="shared" ref="BV613" si="3341">BU613+1</f>
        <v>2035</v>
      </c>
      <c r="BW613" s="295">
        <f t="shared" ref="BW613" si="3342">BV613+1</f>
        <v>2036</v>
      </c>
      <c r="BX613" s="295">
        <f t="shared" ref="BX613" si="3343">BW613+1</f>
        <v>2037</v>
      </c>
      <c r="BY613" s="295">
        <f t="shared" ref="BY613" si="3344">BX613+1</f>
        <v>2038</v>
      </c>
      <c r="BZ613" s="295">
        <f t="shared" ref="BZ613" si="3345">BY613+1</f>
        <v>2039</v>
      </c>
      <c r="CA613" s="295">
        <f t="shared" ref="CA613" si="3346">BZ613+1</f>
        <v>2040</v>
      </c>
      <c r="CB613" s="295">
        <f t="shared" ref="CB613" si="3347">CA613+1</f>
        <v>2041</v>
      </c>
      <c r="CC613" s="295">
        <f t="shared" ref="CC613" si="3348">CB613+1</f>
        <v>2042</v>
      </c>
      <c r="CD613" s="364"/>
    </row>
    <row r="614" spans="37:82">
      <c r="AK614" s="171"/>
      <c r="AL614" s="122"/>
      <c r="AM614" s="122"/>
      <c r="AN614" s="122" t="s">
        <v>722</v>
      </c>
      <c r="AO614" s="293" t="s">
        <v>722</v>
      </c>
      <c r="AP614" s="148" t="s">
        <v>722</v>
      </c>
      <c r="AQ614" s="148" t="s">
        <v>722</v>
      </c>
      <c r="AR614" s="148" t="s">
        <v>722</v>
      </c>
      <c r="AS614" s="3" t="s">
        <v>722</v>
      </c>
      <c r="AT614" s="3" t="s">
        <v>722</v>
      </c>
      <c r="AU614" s="3" t="s">
        <v>722</v>
      </c>
      <c r="AV614" s="3" t="s">
        <v>722</v>
      </c>
      <c r="AW614" s="3" t="s">
        <v>722</v>
      </c>
      <c r="AX614" s="3" t="s">
        <v>722</v>
      </c>
      <c r="AY614" s="3" t="s">
        <v>722</v>
      </c>
      <c r="AZ614" s="3" t="s">
        <v>722</v>
      </c>
      <c r="BA614" s="3" t="s">
        <v>722</v>
      </c>
      <c r="BB614" s="3" t="s">
        <v>722</v>
      </c>
      <c r="BC614" s="121" t="s">
        <v>722</v>
      </c>
      <c r="BD614" s="121" t="s">
        <v>722</v>
      </c>
      <c r="BE614" s="121" t="s">
        <v>722</v>
      </c>
      <c r="BF614" s="121" t="s">
        <v>722</v>
      </c>
      <c r="BG614" s="121" t="s">
        <v>722</v>
      </c>
      <c r="BH614" s="121" t="s">
        <v>722</v>
      </c>
      <c r="BI614" s="294" t="s">
        <v>722</v>
      </c>
      <c r="BJ614" s="121" t="s">
        <v>722</v>
      </c>
      <c r="BK614" s="121" t="s">
        <v>722</v>
      </c>
      <c r="BL614" s="121" t="s">
        <v>722</v>
      </c>
      <c r="BM614" s="295" t="s">
        <v>722</v>
      </c>
      <c r="BN614" s="295" t="s">
        <v>722</v>
      </c>
      <c r="BO614" s="295" t="s">
        <v>722</v>
      </c>
      <c r="BP614" s="295" t="s">
        <v>722</v>
      </c>
      <c r="BQ614" s="295" t="s">
        <v>722</v>
      </c>
      <c r="BR614" s="295" t="s">
        <v>722</v>
      </c>
      <c r="BS614" s="295" t="s">
        <v>722</v>
      </c>
      <c r="BT614" s="295" t="s">
        <v>722</v>
      </c>
      <c r="BU614" s="295" t="s">
        <v>722</v>
      </c>
      <c r="BV614" s="295" t="s">
        <v>722</v>
      </c>
      <c r="BW614" s="295" t="s">
        <v>722</v>
      </c>
      <c r="BX614" s="295" t="s">
        <v>722</v>
      </c>
      <c r="BY614" s="295" t="s">
        <v>722</v>
      </c>
      <c r="BZ614" s="295" t="s">
        <v>722</v>
      </c>
      <c r="CA614" s="295" t="s">
        <v>722</v>
      </c>
      <c r="CB614" s="295" t="s">
        <v>722</v>
      </c>
      <c r="CC614" s="295" t="s">
        <v>722</v>
      </c>
      <c r="CD614" s="364"/>
    </row>
    <row r="615" spans="37:82">
      <c r="AK615" s="171" t="s">
        <v>715</v>
      </c>
      <c r="AL615" s="122"/>
      <c r="AM615" s="122"/>
      <c r="AN615" s="299">
        <f t="shared" ref="AN615:CC615" si="3349">AN569</f>
        <v>2.6651231066002534E-2</v>
      </c>
      <c r="AO615" s="299">
        <f t="shared" si="3349"/>
        <v>3.7659730819599391E-2</v>
      </c>
      <c r="AP615" s="299">
        <f t="shared" si="3349"/>
        <v>4.1433788213758316E-2</v>
      </c>
      <c r="AQ615" s="299">
        <f t="shared" si="3349"/>
        <v>4.1022225148983571E-2</v>
      </c>
      <c r="AR615" s="299">
        <f t="shared" si="3349"/>
        <v>3.2974624821844323E-2</v>
      </c>
      <c r="AS615" s="300">
        <f t="shared" si="3349"/>
        <v>1.741105519772157E-2</v>
      </c>
      <c r="AT615" s="300">
        <f t="shared" si="3349"/>
        <v>1.0559160160651171E-2</v>
      </c>
      <c r="AU615" s="300">
        <f t="shared" si="3349"/>
        <v>1.0162187059377326E-2</v>
      </c>
      <c r="AV615" s="300">
        <f t="shared" si="3349"/>
        <v>1.7668932912550117E-2</v>
      </c>
      <c r="AW615" s="300">
        <f t="shared" si="3349"/>
        <v>2.5444356029305171E-2</v>
      </c>
      <c r="AX615" s="300">
        <f t="shared" si="3349"/>
        <v>2.4641313377188334E-2</v>
      </c>
      <c r="AY615" s="300">
        <f t="shared" si="3349"/>
        <v>2.1741447391596669E-2</v>
      </c>
      <c r="AZ615" s="300">
        <f t="shared" si="3349"/>
        <v>2.5437233887533495E-2</v>
      </c>
      <c r="BA615" s="300">
        <f t="shared" si="3349"/>
        <v>1.3861492515345297E-2</v>
      </c>
      <c r="BB615" s="300">
        <f t="shared" si="3349"/>
        <v>1.3694652802078267E-2</v>
      </c>
      <c r="BC615" s="301">
        <f t="shared" si="3349"/>
        <v>1.2383656557784395E-2</v>
      </c>
      <c r="BD615" s="301">
        <f t="shared" si="3349"/>
        <v>1.3646416148230811E-2</v>
      </c>
      <c r="BE615" s="301">
        <f t="shared" si="3349"/>
        <v>1.451037729467175E-2</v>
      </c>
      <c r="BF615" s="301">
        <f t="shared" si="3349"/>
        <v>1.6186984318659059E-2</v>
      </c>
      <c r="BG615" s="301">
        <f t="shared" si="3349"/>
        <v>2.056297127094453E-2</v>
      </c>
      <c r="BH615" s="301">
        <f t="shared" si="3349"/>
        <v>2.2436713595748392E-2</v>
      </c>
      <c r="BI615" s="302">
        <f t="shared" si="3349"/>
        <v>2.1004539684301715E-2</v>
      </c>
      <c r="BJ615" s="301">
        <f t="shared" si="3349"/>
        <v>2.4462787806639907E-2</v>
      </c>
      <c r="BK615" s="301">
        <f t="shared" si="3349"/>
        <v>5.0900385505608714E-2</v>
      </c>
      <c r="BL615" s="301">
        <f t="shared" si="3349"/>
        <v>6.2614622044458779E-2</v>
      </c>
      <c r="BM615" s="303">
        <f t="shared" si="3349"/>
        <v>6.2614622044458779E-2</v>
      </c>
      <c r="BN615" s="303">
        <f t="shared" si="3349"/>
        <v>6.2614622044458779E-2</v>
      </c>
      <c r="BO615" s="303">
        <f t="shared" si="3349"/>
        <v>6.2614622044458779E-2</v>
      </c>
      <c r="BP615" s="303">
        <f t="shared" si="3349"/>
        <v>6.2614622044458779E-2</v>
      </c>
      <c r="BQ615" s="303">
        <f t="shared" si="3349"/>
        <v>6.2614622044458779E-2</v>
      </c>
      <c r="BR615" s="303">
        <f t="shared" si="3349"/>
        <v>6.2614622044458779E-2</v>
      </c>
      <c r="BS615" s="303">
        <f t="shared" si="3349"/>
        <v>6.2614622044458779E-2</v>
      </c>
      <c r="BT615" s="303">
        <f t="shared" si="3349"/>
        <v>6.2614622044458779E-2</v>
      </c>
      <c r="BU615" s="303">
        <f t="shared" si="3349"/>
        <v>6.2614622044458779E-2</v>
      </c>
      <c r="BV615" s="303">
        <f t="shared" si="3349"/>
        <v>6.2614622044458779E-2</v>
      </c>
      <c r="BW615" s="303">
        <f t="shared" si="3349"/>
        <v>6.2614622044458779E-2</v>
      </c>
      <c r="BX615" s="303">
        <f t="shared" si="3349"/>
        <v>6.2614622044458779E-2</v>
      </c>
      <c r="BY615" s="303">
        <f t="shared" si="3349"/>
        <v>6.2614622044458779E-2</v>
      </c>
      <c r="BZ615" s="303">
        <f t="shared" si="3349"/>
        <v>6.2614622044458779E-2</v>
      </c>
      <c r="CA615" s="303">
        <f t="shared" si="3349"/>
        <v>6.2614622044458779E-2</v>
      </c>
      <c r="CB615" s="303">
        <f t="shared" si="3349"/>
        <v>6.2614622044458779E-2</v>
      </c>
      <c r="CC615" s="303">
        <f t="shared" si="3349"/>
        <v>6.2614622044458779E-2</v>
      </c>
      <c r="CD615" s="364"/>
    </row>
    <row r="616" spans="37:82">
      <c r="AK616" s="171" t="s">
        <v>716</v>
      </c>
      <c r="AL616" s="122"/>
      <c r="AM616" s="122"/>
      <c r="AN616" s="308">
        <f t="shared" ref="AN616:CC616" si="3350">AN570</f>
        <v>5.4500009839908214E-2</v>
      </c>
      <c r="AO616" s="308">
        <f t="shared" si="3350"/>
        <v>4.7799991598603153E-2</v>
      </c>
      <c r="AP616" s="308">
        <f t="shared" si="3350"/>
        <v>4.6599997461220122E-2</v>
      </c>
      <c r="AQ616" s="308">
        <f t="shared" si="3350"/>
        <v>4.5000007490993976E-2</v>
      </c>
      <c r="AR616" s="308">
        <f t="shared" si="3350"/>
        <v>3.9300011835601056E-2</v>
      </c>
      <c r="AS616" s="309">
        <f t="shared" si="3350"/>
        <v>3.6156695917221038E-2</v>
      </c>
      <c r="AT616" s="309">
        <f t="shared" si="3350"/>
        <v>3.8235620751875921E-2</v>
      </c>
      <c r="AU616" s="309">
        <f t="shared" si="3350"/>
        <v>4.410003903757409E-2</v>
      </c>
      <c r="AV616" s="309">
        <f t="shared" si="3350"/>
        <v>4.2200028760331243E-2</v>
      </c>
      <c r="AW616" s="309">
        <f t="shared" si="3350"/>
        <v>3.8900033450578686E-2</v>
      </c>
      <c r="AX616" s="309">
        <f t="shared" si="3350"/>
        <v>3.1000007537453245E-2</v>
      </c>
      <c r="AY616" s="309">
        <f t="shared" si="3350"/>
        <v>2.7100009653499013E-2</v>
      </c>
      <c r="AZ616" s="309">
        <f t="shared" si="3350"/>
        <v>2.2300050192195053E-2</v>
      </c>
      <c r="BA616" s="309">
        <f t="shared" si="3350"/>
        <v>2.5299957325744638E-2</v>
      </c>
      <c r="BB616" s="309">
        <f t="shared" si="3350"/>
        <v>1.5399960174683036E-2</v>
      </c>
      <c r="BC616" s="310">
        <f t="shared" si="3350"/>
        <v>1.1100034333807018E-2</v>
      </c>
      <c r="BD616" s="310">
        <f t="shared" si="3350"/>
        <v>7.1000003200292205E-3</v>
      </c>
      <c r="BE616" s="310">
        <f t="shared" si="3350"/>
        <v>9.1000155016305317E-3</v>
      </c>
      <c r="BF616" s="310">
        <f t="shared" si="3350"/>
        <v>8.6000335029261521E-3</v>
      </c>
      <c r="BG616" s="310">
        <f t="shared" si="3350"/>
        <v>1.0400554570129117E-3</v>
      </c>
      <c r="BH616" s="310">
        <f t="shared" si="3350"/>
        <v>-2.1600186074329786E-3</v>
      </c>
      <c r="BI616" s="311">
        <f t="shared" si="3350"/>
        <v>8.7995469739587939E-4</v>
      </c>
      <c r="BJ616" s="310">
        <f t="shared" si="3350"/>
        <v>2.3329968858514682E-2</v>
      </c>
      <c r="BK616" s="310">
        <f t="shared" si="3350"/>
        <v>3.0590005328907655E-2</v>
      </c>
      <c r="BL616" s="310">
        <f t="shared" si="3350"/>
        <v>2.6869942060977925E-2</v>
      </c>
      <c r="BM616" s="312">
        <f t="shared" si="3350"/>
        <v>2.6869942060977925E-2</v>
      </c>
      <c r="BN616" s="312">
        <f t="shared" si="3350"/>
        <v>2.6869942060977925E-2</v>
      </c>
      <c r="BO616" s="312">
        <f t="shared" si="3350"/>
        <v>2.6869942060977925E-2</v>
      </c>
      <c r="BP616" s="312">
        <f t="shared" si="3350"/>
        <v>2.6869942060977925E-2</v>
      </c>
      <c r="BQ616" s="312">
        <f t="shared" si="3350"/>
        <v>2.6869942060977925E-2</v>
      </c>
      <c r="BR616" s="312">
        <f t="shared" si="3350"/>
        <v>2.6869942060977925E-2</v>
      </c>
      <c r="BS616" s="312">
        <f t="shared" si="3350"/>
        <v>2.6869942060977925E-2</v>
      </c>
      <c r="BT616" s="312">
        <f t="shared" si="3350"/>
        <v>2.6869942060977925E-2</v>
      </c>
      <c r="BU616" s="312">
        <f t="shared" si="3350"/>
        <v>2.6869942060977925E-2</v>
      </c>
      <c r="BV616" s="312">
        <f t="shared" si="3350"/>
        <v>2.6869942060977925E-2</v>
      </c>
      <c r="BW616" s="312">
        <f t="shared" si="3350"/>
        <v>2.6869942060977925E-2</v>
      </c>
      <c r="BX616" s="312">
        <f t="shared" si="3350"/>
        <v>2.6869942060977925E-2</v>
      </c>
      <c r="BY616" s="312">
        <f t="shared" si="3350"/>
        <v>2.6869942060977925E-2</v>
      </c>
      <c r="BZ616" s="312">
        <f t="shared" si="3350"/>
        <v>2.6869942060977925E-2</v>
      </c>
      <c r="CA616" s="312">
        <f t="shared" si="3350"/>
        <v>2.6869942060977925E-2</v>
      </c>
      <c r="CB616" s="312">
        <f t="shared" si="3350"/>
        <v>2.6869942060977925E-2</v>
      </c>
      <c r="CC616" s="312">
        <f t="shared" si="3350"/>
        <v>2.6869942060977925E-2</v>
      </c>
      <c r="CD616" s="364"/>
    </row>
    <row r="617" spans="37:82">
      <c r="AK617" s="171" t="s">
        <v>717</v>
      </c>
      <c r="AL617" s="122"/>
      <c r="AM617" s="122"/>
      <c r="AN617" s="308">
        <f t="shared" ref="AN617:CC617" si="3351">AN571</f>
        <v>0.36899999999999999</v>
      </c>
      <c r="AO617" s="308">
        <f t="shared" si="3351"/>
        <v>0.36899999999999999</v>
      </c>
      <c r="AP617" s="308">
        <f t="shared" si="3351"/>
        <v>0.36899999999999999</v>
      </c>
      <c r="AQ617" s="308">
        <f t="shared" si="3351"/>
        <v>0.36899999999999999</v>
      </c>
      <c r="AR617" s="308">
        <f t="shared" si="3351"/>
        <v>0.36899999999999999</v>
      </c>
      <c r="AS617" s="309">
        <f t="shared" si="3351"/>
        <v>0.36899999999999999</v>
      </c>
      <c r="AT617" s="309">
        <f t="shared" si="3351"/>
        <v>0.26300000000000001</v>
      </c>
      <c r="AU617" s="309">
        <f t="shared" si="3351"/>
        <v>0.26300000000000001</v>
      </c>
      <c r="AV617" s="309">
        <f t="shared" si="3351"/>
        <v>0.26300000000000001</v>
      </c>
      <c r="AW617" s="309">
        <f t="shared" si="3351"/>
        <v>0.26300000000000001</v>
      </c>
      <c r="AX617" s="309">
        <f t="shared" si="3351"/>
        <v>0.26300000000000001</v>
      </c>
      <c r="AY617" s="309">
        <f t="shared" si="3351"/>
        <v>0.26300000000000001</v>
      </c>
      <c r="AZ617" s="309">
        <f t="shared" si="3351"/>
        <v>0.26300000000000001</v>
      </c>
      <c r="BA617" s="309">
        <f t="shared" si="3351"/>
        <v>0.26300000000000001</v>
      </c>
      <c r="BB617" s="309">
        <f t="shared" si="3351"/>
        <v>0.26300000000000001</v>
      </c>
      <c r="BC617" s="310">
        <f t="shared" si="3351"/>
        <v>0.26300000000000001</v>
      </c>
      <c r="BD617" s="310">
        <f t="shared" si="3351"/>
        <v>0.26300000000000001</v>
      </c>
      <c r="BE617" s="310">
        <f t="shared" si="3351"/>
        <v>0.26300000000000001</v>
      </c>
      <c r="BF617" s="310">
        <f t="shared" si="3351"/>
        <v>0.26300000000000001</v>
      </c>
      <c r="BG617" s="310">
        <f t="shared" si="3351"/>
        <v>0.26300000000000001</v>
      </c>
      <c r="BH617" s="310">
        <f t="shared" si="3351"/>
        <v>0.26300000000000001</v>
      </c>
      <c r="BI617" s="311">
        <f t="shared" si="3351"/>
        <v>0.26300000000000001</v>
      </c>
      <c r="BJ617" s="310">
        <f t="shared" si="3351"/>
        <v>0.14000000000000001</v>
      </c>
      <c r="BK617" s="310">
        <f t="shared" si="3351"/>
        <v>0.14000000000000001</v>
      </c>
      <c r="BL617" s="310">
        <f t="shared" si="3351"/>
        <v>0.14000000000000001</v>
      </c>
      <c r="BM617" s="312">
        <f t="shared" si="3351"/>
        <v>0.14000000000000001</v>
      </c>
      <c r="BN617" s="312">
        <f t="shared" si="3351"/>
        <v>0.14000000000000001</v>
      </c>
      <c r="BO617" s="312">
        <f t="shared" si="3351"/>
        <v>0.14000000000000001</v>
      </c>
      <c r="BP617" s="312">
        <f t="shared" si="3351"/>
        <v>0.14000000000000001</v>
      </c>
      <c r="BQ617" s="312">
        <f t="shared" si="3351"/>
        <v>0.14000000000000001</v>
      </c>
      <c r="BR617" s="312">
        <f t="shared" si="3351"/>
        <v>0.14000000000000001</v>
      </c>
      <c r="BS617" s="312">
        <f t="shared" si="3351"/>
        <v>0.14000000000000001</v>
      </c>
      <c r="BT617" s="312">
        <f t="shared" si="3351"/>
        <v>0.14000000000000001</v>
      </c>
      <c r="BU617" s="312">
        <f t="shared" si="3351"/>
        <v>0.14000000000000001</v>
      </c>
      <c r="BV617" s="312">
        <f t="shared" si="3351"/>
        <v>0.14000000000000001</v>
      </c>
      <c r="BW617" s="312">
        <f t="shared" si="3351"/>
        <v>0.14000000000000001</v>
      </c>
      <c r="BX617" s="312">
        <f t="shared" si="3351"/>
        <v>0.14000000000000001</v>
      </c>
      <c r="BY617" s="312">
        <f t="shared" si="3351"/>
        <v>0.14000000000000001</v>
      </c>
      <c r="BZ617" s="312">
        <f t="shared" si="3351"/>
        <v>0.14000000000000001</v>
      </c>
      <c r="CA617" s="312">
        <f t="shared" si="3351"/>
        <v>0.14000000000000001</v>
      </c>
      <c r="CB617" s="312">
        <f t="shared" si="3351"/>
        <v>0.14000000000000001</v>
      </c>
      <c r="CC617" s="312">
        <f t="shared" si="3351"/>
        <v>0.14000000000000001</v>
      </c>
      <c r="CD617" s="364"/>
    </row>
    <row r="618" spans="37:82" ht="15.6">
      <c r="AK618" s="171" t="s">
        <v>718</v>
      </c>
      <c r="AL618" s="122"/>
      <c r="AM618" s="122"/>
      <c r="AN618" s="308">
        <f t="shared" ref="AN618:CC618" si="3352">AN572</f>
        <v>0</v>
      </c>
      <c r="AO618" s="308">
        <f t="shared" si="3352"/>
        <v>0</v>
      </c>
      <c r="AP618" s="308">
        <f t="shared" si="3352"/>
        <v>0</v>
      </c>
      <c r="AQ618" s="308">
        <f t="shared" si="3352"/>
        <v>0</v>
      </c>
      <c r="AR618" s="308">
        <f t="shared" si="3352"/>
        <v>0</v>
      </c>
      <c r="AS618" s="309">
        <f t="shared" si="3352"/>
        <v>0</v>
      </c>
      <c r="AT618" s="309">
        <f t="shared" si="3352"/>
        <v>0</v>
      </c>
      <c r="AU618" s="309">
        <f t="shared" si="3352"/>
        <v>0</v>
      </c>
      <c r="AV618" s="309">
        <f t="shared" si="3352"/>
        <v>0</v>
      </c>
      <c r="AW618" s="309">
        <f t="shared" si="3352"/>
        <v>0</v>
      </c>
      <c r="AX618" s="309">
        <f t="shared" si="3352"/>
        <v>0</v>
      </c>
      <c r="AY618" s="309">
        <f t="shared" si="3352"/>
        <v>0</v>
      </c>
      <c r="AZ618" s="309">
        <f t="shared" si="3352"/>
        <v>0</v>
      </c>
      <c r="BA618" s="309">
        <f t="shared" si="3352"/>
        <v>0</v>
      </c>
      <c r="BB618" s="309">
        <f t="shared" si="3352"/>
        <v>0</v>
      </c>
      <c r="BC618" s="310">
        <f t="shared" si="3352"/>
        <v>0</v>
      </c>
      <c r="BD618" s="310">
        <f t="shared" si="3352"/>
        <v>0</v>
      </c>
      <c r="BE618" s="310">
        <f t="shared" si="3352"/>
        <v>0</v>
      </c>
      <c r="BF618" s="310">
        <f t="shared" si="3352"/>
        <v>0</v>
      </c>
      <c r="BG618" s="310">
        <f t="shared" si="3352"/>
        <v>0</v>
      </c>
      <c r="BH618" s="310">
        <f t="shared" si="3352"/>
        <v>0</v>
      </c>
      <c r="BI618" s="311">
        <f t="shared" si="3352"/>
        <v>0</v>
      </c>
      <c r="BJ618" s="310">
        <f t="shared" si="3352"/>
        <v>0</v>
      </c>
      <c r="BK618" s="310">
        <f t="shared" si="3352"/>
        <v>0</v>
      </c>
      <c r="BL618" s="310">
        <f t="shared" si="3352"/>
        <v>0</v>
      </c>
      <c r="BM618" s="312">
        <f t="shared" si="3352"/>
        <v>0</v>
      </c>
      <c r="BN618" s="312">
        <f t="shared" si="3352"/>
        <v>0</v>
      </c>
      <c r="BO618" s="312">
        <f t="shared" si="3352"/>
        <v>0</v>
      </c>
      <c r="BP618" s="312">
        <f t="shared" si="3352"/>
        <v>0</v>
      </c>
      <c r="BQ618" s="312">
        <f t="shared" si="3352"/>
        <v>0</v>
      </c>
      <c r="BR618" s="312">
        <f t="shared" si="3352"/>
        <v>0</v>
      </c>
      <c r="BS618" s="312">
        <f t="shared" si="3352"/>
        <v>0</v>
      </c>
      <c r="BT618" s="312">
        <f t="shared" si="3352"/>
        <v>0</v>
      </c>
      <c r="BU618" s="312">
        <f t="shared" si="3352"/>
        <v>0</v>
      </c>
      <c r="BV618" s="312">
        <f t="shared" si="3352"/>
        <v>0</v>
      </c>
      <c r="BW618" s="312">
        <f t="shared" si="3352"/>
        <v>0</v>
      </c>
      <c r="BX618" s="312">
        <f t="shared" si="3352"/>
        <v>0</v>
      </c>
      <c r="BY618" s="312">
        <f t="shared" si="3352"/>
        <v>0</v>
      </c>
      <c r="BZ618" s="312">
        <f t="shared" si="3352"/>
        <v>0</v>
      </c>
      <c r="CA618" s="312">
        <f t="shared" si="3352"/>
        <v>0</v>
      </c>
      <c r="CB618" s="312">
        <f t="shared" si="3352"/>
        <v>0</v>
      </c>
      <c r="CC618" s="312">
        <f t="shared" si="3352"/>
        <v>0</v>
      </c>
      <c r="CD618" s="364"/>
    </row>
    <row r="619" spans="37:82">
      <c r="AK619" s="171" t="s">
        <v>719</v>
      </c>
      <c r="AL619" s="122"/>
      <c r="AM619" s="122"/>
      <c r="AN619" s="308">
        <f t="shared" ref="AN619:CC619" si="3353">AN573</f>
        <v>0.21</v>
      </c>
      <c r="AO619" s="308">
        <f t="shared" si="3353"/>
        <v>0.21</v>
      </c>
      <c r="AP619" s="308">
        <f t="shared" si="3353"/>
        <v>0.21</v>
      </c>
      <c r="AQ619" s="308">
        <f t="shared" si="3353"/>
        <v>0.21</v>
      </c>
      <c r="AR619" s="308">
        <f t="shared" si="3353"/>
        <v>0.21</v>
      </c>
      <c r="AS619" s="309">
        <f t="shared" si="3353"/>
        <v>0.21</v>
      </c>
      <c r="AT619" s="309">
        <f t="shared" si="3353"/>
        <v>0.17</v>
      </c>
      <c r="AU619" s="309">
        <f t="shared" si="3353"/>
        <v>0.22</v>
      </c>
      <c r="AV619" s="309">
        <f t="shared" si="3353"/>
        <v>0.22</v>
      </c>
      <c r="AW619" s="309">
        <f t="shared" si="3353"/>
        <v>0.22</v>
      </c>
      <c r="AX619" s="309">
        <f t="shared" si="3353"/>
        <v>0.22</v>
      </c>
      <c r="AY619" s="309">
        <f t="shared" si="3353"/>
        <v>0.22</v>
      </c>
      <c r="AZ619" s="309">
        <f t="shared" si="3353"/>
        <v>0.22</v>
      </c>
      <c r="BA619" s="309">
        <f t="shared" si="3353"/>
        <v>0.22</v>
      </c>
      <c r="BB619" s="309">
        <f t="shared" si="3353"/>
        <v>0.23</v>
      </c>
      <c r="BC619" s="310">
        <f t="shared" si="3353"/>
        <v>0.23</v>
      </c>
      <c r="BD619" s="310">
        <f t="shared" si="3353"/>
        <v>0.23</v>
      </c>
      <c r="BE619" s="310">
        <f t="shared" si="3353"/>
        <v>0.23</v>
      </c>
      <c r="BF619" s="310">
        <f t="shared" si="3353"/>
        <v>0.14699999999999999</v>
      </c>
      <c r="BG619" s="310">
        <f t="shared" si="3353"/>
        <v>0.14699999999999999</v>
      </c>
      <c r="BH619" s="310">
        <f t="shared" si="3353"/>
        <v>0.14699999999999999</v>
      </c>
      <c r="BI619" s="311">
        <f t="shared" si="3353"/>
        <v>0.14699999999999999</v>
      </c>
      <c r="BJ619" s="310">
        <f t="shared" si="3353"/>
        <v>0.156</v>
      </c>
      <c r="BK619" s="310">
        <f t="shared" si="3353"/>
        <v>0.156</v>
      </c>
      <c r="BL619" s="310">
        <f t="shared" si="3353"/>
        <v>0.156</v>
      </c>
      <c r="BM619" s="312">
        <f t="shared" si="3353"/>
        <v>0.156</v>
      </c>
      <c r="BN619" s="312">
        <f t="shared" si="3353"/>
        <v>0.156</v>
      </c>
      <c r="BO619" s="312">
        <f t="shared" si="3353"/>
        <v>0.156</v>
      </c>
      <c r="BP619" s="312">
        <f t="shared" si="3353"/>
        <v>0.156</v>
      </c>
      <c r="BQ619" s="312">
        <f t="shared" si="3353"/>
        <v>0.156</v>
      </c>
      <c r="BR619" s="312">
        <f t="shared" si="3353"/>
        <v>0.156</v>
      </c>
      <c r="BS619" s="312">
        <f t="shared" si="3353"/>
        <v>0.156</v>
      </c>
      <c r="BT619" s="312">
        <f t="shared" si="3353"/>
        <v>0.156</v>
      </c>
      <c r="BU619" s="312">
        <f t="shared" si="3353"/>
        <v>0.156</v>
      </c>
      <c r="BV619" s="312">
        <f t="shared" si="3353"/>
        <v>0.156</v>
      </c>
      <c r="BW619" s="312">
        <f t="shared" si="3353"/>
        <v>0.156</v>
      </c>
      <c r="BX619" s="312">
        <f t="shared" si="3353"/>
        <v>0.156</v>
      </c>
      <c r="BY619" s="312">
        <f t="shared" si="3353"/>
        <v>0.156</v>
      </c>
      <c r="BZ619" s="312">
        <f t="shared" si="3353"/>
        <v>0.156</v>
      </c>
      <c r="CA619" s="312">
        <f t="shared" si="3353"/>
        <v>0.156</v>
      </c>
      <c r="CB619" s="312">
        <f t="shared" si="3353"/>
        <v>0.156</v>
      </c>
      <c r="CC619" s="312">
        <f t="shared" si="3353"/>
        <v>0.156</v>
      </c>
      <c r="CD619" s="364"/>
    </row>
    <row r="620" spans="37:82">
      <c r="AK620" s="171" t="s">
        <v>720</v>
      </c>
      <c r="AL620" s="122"/>
      <c r="AM620" s="122"/>
      <c r="AN620" s="318">
        <f t="shared" ref="AN620:CC620" si="3354">AN574</f>
        <v>0.02</v>
      </c>
      <c r="AO620" s="318">
        <f t="shared" si="3354"/>
        <v>0.02</v>
      </c>
      <c r="AP620" s="318">
        <f t="shared" si="3354"/>
        <v>0.02</v>
      </c>
      <c r="AQ620" s="318">
        <f t="shared" si="3354"/>
        <v>0.02</v>
      </c>
      <c r="AR620" s="318">
        <f t="shared" si="3354"/>
        <v>0.02</v>
      </c>
      <c r="AS620" s="319">
        <f t="shared" si="3354"/>
        <v>0.02</v>
      </c>
      <c r="AT620" s="319">
        <f t="shared" si="3354"/>
        <v>0.02</v>
      </c>
      <c r="AU620" s="319">
        <f t="shared" si="3354"/>
        <v>0.02</v>
      </c>
      <c r="AV620" s="319">
        <f t="shared" si="3354"/>
        <v>0.02</v>
      </c>
      <c r="AW620" s="319">
        <f t="shared" si="3354"/>
        <v>0.02</v>
      </c>
      <c r="AX620" s="319">
        <f t="shared" si="3354"/>
        <v>0.02</v>
      </c>
      <c r="AY620" s="319">
        <f t="shared" si="3354"/>
        <v>0.02</v>
      </c>
      <c r="AZ620" s="319">
        <f t="shared" si="3354"/>
        <v>0.02</v>
      </c>
      <c r="BA620" s="319">
        <f t="shared" si="3354"/>
        <v>0.02</v>
      </c>
      <c r="BB620" s="319">
        <f t="shared" si="3354"/>
        <v>0.02</v>
      </c>
      <c r="BC620" s="320">
        <f t="shared" si="3354"/>
        <v>0.02</v>
      </c>
      <c r="BD620" s="320">
        <f t="shared" si="3354"/>
        <v>0.02</v>
      </c>
      <c r="BE620" s="320">
        <f t="shared" si="3354"/>
        <v>0.02</v>
      </c>
      <c r="BF620" s="320">
        <f t="shared" si="3354"/>
        <v>0.02</v>
      </c>
      <c r="BG620" s="320">
        <f t="shared" si="3354"/>
        <v>0.02</v>
      </c>
      <c r="BH620" s="320">
        <f t="shared" si="3354"/>
        <v>0.02</v>
      </c>
      <c r="BI620" s="321">
        <f t="shared" si="3354"/>
        <v>0.02</v>
      </c>
      <c r="BJ620" s="320">
        <f t="shared" si="3354"/>
        <v>0.02</v>
      </c>
      <c r="BK620" s="320">
        <f t="shared" si="3354"/>
        <v>0.02</v>
      </c>
      <c r="BL620" s="320">
        <f t="shared" si="3354"/>
        <v>0.02</v>
      </c>
      <c r="BM620" s="322">
        <f t="shared" si="3354"/>
        <v>0.02</v>
      </c>
      <c r="BN620" s="322">
        <f t="shared" si="3354"/>
        <v>0.02</v>
      </c>
      <c r="BO620" s="322">
        <f t="shared" si="3354"/>
        <v>0.02</v>
      </c>
      <c r="BP620" s="322">
        <f t="shared" si="3354"/>
        <v>0.02</v>
      </c>
      <c r="BQ620" s="322">
        <f t="shared" si="3354"/>
        <v>0.02</v>
      </c>
      <c r="BR620" s="322">
        <f t="shared" si="3354"/>
        <v>0.02</v>
      </c>
      <c r="BS620" s="322">
        <f t="shared" si="3354"/>
        <v>0.02</v>
      </c>
      <c r="BT620" s="322">
        <f t="shared" si="3354"/>
        <v>0.02</v>
      </c>
      <c r="BU620" s="322">
        <f t="shared" si="3354"/>
        <v>0.02</v>
      </c>
      <c r="BV620" s="322">
        <f t="shared" si="3354"/>
        <v>0.02</v>
      </c>
      <c r="BW620" s="322">
        <f t="shared" si="3354"/>
        <v>0.02</v>
      </c>
      <c r="BX620" s="322">
        <f t="shared" si="3354"/>
        <v>0.02</v>
      </c>
      <c r="BY620" s="322">
        <f t="shared" si="3354"/>
        <v>0.02</v>
      </c>
      <c r="BZ620" s="322">
        <f t="shared" si="3354"/>
        <v>0.02</v>
      </c>
      <c r="CA620" s="322">
        <f t="shared" si="3354"/>
        <v>0.02</v>
      </c>
      <c r="CB620" s="322">
        <f t="shared" si="3354"/>
        <v>0.02</v>
      </c>
      <c r="CC620" s="322">
        <f t="shared" si="3354"/>
        <v>0.02</v>
      </c>
      <c r="CD620" s="364"/>
    </row>
    <row r="621" spans="37:82">
      <c r="AK621" s="171"/>
      <c r="AL621" s="122"/>
      <c r="AM621" s="122"/>
      <c r="AN621" s="293"/>
      <c r="AO621" s="293"/>
      <c r="AP621" s="293"/>
      <c r="AQ621" s="293"/>
      <c r="AR621" s="293"/>
      <c r="AS621" s="444"/>
      <c r="AT621" s="444"/>
      <c r="AU621" s="444"/>
      <c r="AV621" s="444"/>
      <c r="AW621" s="444"/>
      <c r="AX621" s="444"/>
      <c r="AY621" s="444"/>
      <c r="AZ621" s="444"/>
      <c r="BA621" s="444"/>
      <c r="BB621" s="444"/>
      <c r="BC621" s="445"/>
      <c r="BD621" s="445"/>
      <c r="BE621" s="445"/>
      <c r="BF621" s="445"/>
      <c r="BG621" s="445"/>
      <c r="BH621" s="445"/>
      <c r="BI621" s="446"/>
      <c r="BJ621" s="445"/>
      <c r="BK621" s="445"/>
      <c r="BL621" s="445"/>
      <c r="BM621" s="447"/>
      <c r="BN621" s="447"/>
      <c r="BO621" s="447"/>
      <c r="BP621" s="447"/>
      <c r="BQ621" s="447"/>
      <c r="BR621" s="447"/>
      <c r="BS621" s="447"/>
      <c r="BT621" s="447"/>
      <c r="BU621" s="447"/>
      <c r="BV621" s="447"/>
      <c r="BW621" s="447"/>
      <c r="BX621" s="447"/>
      <c r="BY621" s="447"/>
      <c r="BZ621" s="447"/>
      <c r="CA621" s="447"/>
      <c r="CB621" s="447"/>
      <c r="CC621" s="447"/>
      <c r="CD621" s="364"/>
    </row>
    <row r="622" spans="37:82">
      <c r="AK622" s="171"/>
      <c r="AL622" s="122"/>
      <c r="AM622" s="122"/>
      <c r="AN622" s="293"/>
      <c r="AO622" s="293"/>
      <c r="AP622" s="293"/>
      <c r="AQ622" s="293"/>
      <c r="AR622" s="293"/>
      <c r="AS622" s="444"/>
      <c r="AT622" s="444"/>
      <c r="AU622" s="444"/>
      <c r="AV622" s="444"/>
      <c r="AW622" s="444"/>
      <c r="AX622" s="444"/>
      <c r="AY622" s="444"/>
      <c r="AZ622" s="444"/>
      <c r="BA622" s="444"/>
      <c r="BB622" s="444"/>
      <c r="BC622" s="445"/>
      <c r="BD622" s="445"/>
      <c r="BE622" s="445"/>
      <c r="BF622" s="445"/>
      <c r="BG622" s="445"/>
      <c r="BH622" s="445"/>
      <c r="BI622" s="446"/>
      <c r="BJ622" s="445"/>
      <c r="BK622" s="445"/>
      <c r="BL622" s="445"/>
      <c r="BM622" s="447"/>
      <c r="BN622" s="447"/>
      <c r="BO622" s="447"/>
      <c r="BP622" s="447"/>
      <c r="BQ622" s="447"/>
      <c r="BR622" s="447"/>
      <c r="BS622" s="447"/>
      <c r="BT622" s="447"/>
      <c r="BU622" s="447"/>
      <c r="BV622" s="447"/>
      <c r="BW622" s="447"/>
      <c r="BX622" s="447"/>
      <c r="BY622" s="447"/>
      <c r="BZ622" s="447"/>
      <c r="CA622" s="447"/>
      <c r="CB622" s="447"/>
      <c r="CC622" s="447"/>
      <c r="CD622" s="364"/>
    </row>
    <row r="623" spans="37:82">
      <c r="AK623" s="171"/>
      <c r="AL623" s="122"/>
      <c r="AM623" s="122"/>
      <c r="AN623" s="293"/>
      <c r="AO623" s="293"/>
      <c r="AP623" s="293"/>
      <c r="AQ623" s="293"/>
      <c r="AR623" s="293"/>
      <c r="AS623" s="444"/>
      <c r="AT623" s="444"/>
      <c r="AU623" s="444"/>
      <c r="AV623" s="444"/>
      <c r="AW623" s="444"/>
      <c r="AX623" s="444"/>
      <c r="AY623" s="444"/>
      <c r="AZ623" s="444"/>
      <c r="BA623" s="444"/>
      <c r="BB623" s="444"/>
      <c r="BC623" s="445"/>
      <c r="BD623" s="445"/>
      <c r="BE623" s="445"/>
      <c r="BF623" s="445"/>
      <c r="BG623" s="445"/>
      <c r="BH623" s="445"/>
      <c r="BI623" s="446"/>
      <c r="BJ623" s="445"/>
      <c r="BK623" s="445"/>
      <c r="BL623" s="445"/>
      <c r="BM623" s="447"/>
      <c r="BN623" s="447"/>
      <c r="BO623" s="447"/>
      <c r="BP623" s="447"/>
      <c r="BQ623" s="447"/>
      <c r="BR623" s="447"/>
      <c r="BS623" s="447"/>
      <c r="BT623" s="447"/>
      <c r="BU623" s="447"/>
      <c r="BV623" s="447"/>
      <c r="BW623" s="447"/>
      <c r="BX623" s="447"/>
      <c r="BY623" s="447"/>
      <c r="BZ623" s="447"/>
      <c r="CA623" s="447"/>
      <c r="CB623" s="447"/>
      <c r="CC623" s="447"/>
      <c r="CD623" s="364"/>
    </row>
    <row r="624" spans="37:82">
      <c r="AK624" s="171"/>
      <c r="AL624" s="122"/>
      <c r="AM624" s="122"/>
      <c r="AN624" s="293"/>
      <c r="AO624" s="293"/>
      <c r="AP624" s="293"/>
      <c r="AQ624" s="293"/>
      <c r="AR624" s="293"/>
      <c r="AS624" s="444"/>
      <c r="AT624" s="444"/>
      <c r="AU624" s="444"/>
      <c r="AV624" s="444"/>
      <c r="AW624" s="444"/>
      <c r="AX624" s="444"/>
      <c r="AY624" s="444"/>
      <c r="AZ624" s="444"/>
      <c r="BA624" s="444"/>
      <c r="BB624" s="444"/>
      <c r="BC624" s="445"/>
      <c r="BD624" s="445"/>
      <c r="BE624" s="445"/>
      <c r="BF624" s="445"/>
      <c r="BG624" s="445"/>
      <c r="BH624" s="445"/>
      <c r="BI624" s="446"/>
      <c r="BJ624" s="445"/>
      <c r="BK624" s="445"/>
      <c r="BL624" s="445"/>
      <c r="BM624" s="447"/>
      <c r="BN624" s="447"/>
      <c r="BO624" s="447"/>
      <c r="BP624" s="447"/>
      <c r="BQ624" s="447"/>
      <c r="BR624" s="447"/>
      <c r="BS624" s="447"/>
      <c r="BT624" s="447"/>
      <c r="BU624" s="447"/>
      <c r="BV624" s="447"/>
      <c r="BW624" s="447"/>
      <c r="BX624" s="447"/>
      <c r="BY624" s="447"/>
      <c r="BZ624" s="447"/>
      <c r="CA624" s="447"/>
      <c r="CB624" s="447"/>
      <c r="CC624" s="447"/>
      <c r="CD624" s="364"/>
    </row>
    <row r="625" spans="32:82">
      <c r="AK625" s="171"/>
      <c r="AL625" s="122"/>
      <c r="AM625" s="122"/>
      <c r="AN625" s="293"/>
      <c r="AO625" s="293"/>
      <c r="AP625" s="293"/>
      <c r="AQ625" s="293"/>
      <c r="AR625" s="293"/>
      <c r="AS625" s="444"/>
      <c r="AT625" s="444"/>
      <c r="AU625" s="444"/>
      <c r="AV625" s="444"/>
      <c r="AW625" s="444"/>
      <c r="AX625" s="444"/>
      <c r="AY625" s="444"/>
      <c r="AZ625" s="444"/>
      <c r="BA625" s="444"/>
      <c r="BB625" s="444"/>
      <c r="BC625" s="445"/>
      <c r="BD625" s="445"/>
      <c r="BE625" s="445"/>
      <c r="BF625" s="445"/>
      <c r="BG625" s="445"/>
      <c r="BH625" s="445"/>
      <c r="BI625" s="446"/>
      <c r="BJ625" s="445"/>
      <c r="BK625" s="445"/>
      <c r="BL625" s="445"/>
      <c r="BM625" s="447"/>
      <c r="BN625" s="447"/>
      <c r="BO625" s="447"/>
      <c r="BP625" s="447"/>
      <c r="BQ625" s="447"/>
      <c r="BR625" s="447"/>
      <c r="BS625" s="447"/>
      <c r="BT625" s="447"/>
      <c r="BU625" s="447"/>
      <c r="BV625" s="447"/>
      <c r="BW625" s="447"/>
      <c r="BX625" s="447"/>
      <c r="BY625" s="447"/>
      <c r="BZ625" s="447"/>
      <c r="CA625" s="447"/>
      <c r="CB625" s="447"/>
      <c r="CC625" s="447"/>
      <c r="CD625" s="364"/>
    </row>
    <row r="626" spans="32:82" ht="13.8" thickBot="1">
      <c r="AK626" s="171"/>
      <c r="AL626" s="122"/>
      <c r="AM626" s="122"/>
      <c r="AN626" s="376"/>
      <c r="AO626" s="293"/>
      <c r="AP626" s="377"/>
      <c r="AQ626" s="377"/>
      <c r="AR626" s="424"/>
      <c r="AS626" s="377"/>
      <c r="AT626" s="377"/>
      <c r="AU626" s="424"/>
      <c r="AV626" s="361"/>
      <c r="AW626" s="361"/>
      <c r="AX626" s="361"/>
      <c r="AY626" s="361"/>
      <c r="AZ626" s="361"/>
      <c r="BA626" s="361"/>
      <c r="BB626" s="361"/>
      <c r="BC626" s="378"/>
      <c r="BD626" s="378"/>
      <c r="BE626" s="378"/>
      <c r="BF626" s="378"/>
      <c r="BG626" s="378"/>
      <c r="BH626" s="378"/>
      <c r="BI626" s="379"/>
      <c r="BJ626" s="378"/>
      <c r="BK626" s="378"/>
      <c r="BL626" s="378"/>
      <c r="BM626" s="380"/>
      <c r="BN626" s="380"/>
      <c r="BO626" s="380"/>
      <c r="BP626" s="380"/>
      <c r="BQ626" s="380"/>
      <c r="BR626" s="380"/>
      <c r="BS626" s="380"/>
      <c r="BT626" s="380"/>
      <c r="BU626" s="380"/>
      <c r="BV626" s="380"/>
      <c r="BW626" s="380"/>
      <c r="BX626" s="380"/>
      <c r="BY626" s="380"/>
      <c r="BZ626" s="380"/>
      <c r="CA626" s="380"/>
      <c r="CB626" s="380"/>
      <c r="CC626" s="380"/>
      <c r="CD626" s="364"/>
    </row>
    <row r="627" spans="32:82">
      <c r="AK627" s="358" t="s">
        <v>724</v>
      </c>
      <c r="AL627" s="125"/>
      <c r="AM627" s="275" t="s">
        <v>733</v>
      </c>
      <c r="AN627" s="463"/>
      <c r="AO627" s="464">
        <f>IF(YEAR(AA12)&lt;2003,2000,IF(YEAR(AA12)&lt;2006,2003,IF(YEAR(AA12)&lt;2007,2006,IF(YEAR(AA12)&lt;2008,2007,IF(YEAR(AA12)&lt;2011,2008,IF(YEAR(AA12)&lt;2013,2011,IF(YEAR(AA12)&lt;2015,2013,IF(YEAR(AA12)&lt;2020,2015,IF(YEAR(AA12)&lt;2023,2020,2023)))))))))</f>
        <v>2000</v>
      </c>
      <c r="AP627" s="287"/>
      <c r="AQ627" s="287"/>
      <c r="AR627" s="125"/>
      <c r="AS627" s="463"/>
      <c r="AT627" s="463"/>
      <c r="AU627" s="125"/>
      <c r="AV627" s="465"/>
      <c r="AW627" s="465"/>
      <c r="AX627" s="465"/>
      <c r="AY627" s="465"/>
      <c r="AZ627" s="465"/>
      <c r="BA627" s="465"/>
      <c r="BB627" s="465"/>
      <c r="BC627" s="466"/>
      <c r="BD627" s="466"/>
      <c r="BE627" s="466"/>
      <c r="BF627" s="466"/>
      <c r="BG627" s="466"/>
      <c r="BH627" s="466"/>
      <c r="BI627" s="467"/>
      <c r="BJ627" s="466"/>
      <c r="BK627" s="466"/>
      <c r="BL627" s="466"/>
      <c r="BM627" s="468"/>
      <c r="BN627" s="468"/>
      <c r="BO627" s="468"/>
      <c r="BP627" s="468"/>
      <c r="BQ627" s="468"/>
      <c r="BR627" s="468"/>
      <c r="BS627" s="468"/>
      <c r="BT627" s="468"/>
      <c r="BU627" s="468"/>
      <c r="BV627" s="468"/>
      <c r="BW627" s="468"/>
      <c r="BX627" s="468"/>
      <c r="BY627" s="468"/>
      <c r="BZ627" s="468"/>
      <c r="CA627" s="468"/>
      <c r="CB627" s="468"/>
      <c r="CC627" s="468"/>
      <c r="CD627" s="469"/>
    </row>
    <row r="628" spans="32:82">
      <c r="AK628" s="171"/>
      <c r="AL628" s="122"/>
      <c r="AM628" s="122"/>
      <c r="AO628" s="444"/>
      <c r="AP628" s="293"/>
      <c r="AQ628" s="148"/>
      <c r="AR628" s="122"/>
      <c r="AS628" s="325"/>
      <c r="AT628" s="325"/>
      <c r="AU628" s="122"/>
      <c r="AV628" s="470"/>
      <c r="AW628" s="470"/>
      <c r="AX628" s="470"/>
      <c r="AY628" s="470"/>
      <c r="AZ628" s="470"/>
      <c r="BA628" s="470"/>
      <c r="BB628" s="470"/>
      <c r="BC628" s="471"/>
      <c r="BD628" s="471"/>
      <c r="BE628" s="471"/>
      <c r="BF628" s="471"/>
      <c r="BG628" s="471"/>
      <c r="BH628" s="471"/>
      <c r="BI628" s="472"/>
      <c r="BJ628" s="471"/>
      <c r="BK628" s="471"/>
      <c r="BL628" s="471"/>
      <c r="BM628" s="473"/>
      <c r="BN628" s="473"/>
      <c r="BO628" s="473"/>
      <c r="BP628" s="473"/>
      <c r="BQ628" s="473"/>
      <c r="BR628" s="473"/>
      <c r="BS628" s="473"/>
      <c r="BT628" s="473"/>
      <c r="BU628" s="473"/>
      <c r="BV628" s="473"/>
      <c r="BW628" s="473"/>
      <c r="BX628" s="473"/>
      <c r="BY628" s="473"/>
      <c r="BZ628" s="473"/>
      <c r="CA628" s="473"/>
      <c r="CB628" s="473"/>
      <c r="CC628" s="473"/>
      <c r="CD628" s="364"/>
    </row>
    <row r="629" spans="32:82">
      <c r="AK629" s="474"/>
      <c r="AL629" s="122">
        <v>1999</v>
      </c>
      <c r="AM629" s="122">
        <v>2000</v>
      </c>
      <c r="AN629" s="122">
        <v>2001</v>
      </c>
      <c r="AO629" s="268">
        <v>2002</v>
      </c>
      <c r="AP629" s="148">
        <f t="shared" ref="AP629:AW629" si="3355">AO629+1</f>
        <v>2003</v>
      </c>
      <c r="AQ629" s="121">
        <f t="shared" si="3355"/>
        <v>2004</v>
      </c>
      <c r="AR629" s="121">
        <f t="shared" si="3355"/>
        <v>2005</v>
      </c>
      <c r="AS629" s="121">
        <f t="shared" si="3355"/>
        <v>2006</v>
      </c>
      <c r="AT629" s="121">
        <f t="shared" si="3355"/>
        <v>2007</v>
      </c>
      <c r="AU629" s="121">
        <f t="shared" si="3355"/>
        <v>2008</v>
      </c>
      <c r="AV629" s="121">
        <f t="shared" si="3355"/>
        <v>2009</v>
      </c>
      <c r="AW629" s="3">
        <f t="shared" si="3355"/>
        <v>2010</v>
      </c>
      <c r="AX629" s="3">
        <f t="shared" ref="AX629:BL629" si="3356">AW629+1</f>
        <v>2011</v>
      </c>
      <c r="AY629" s="3">
        <f t="shared" si="3356"/>
        <v>2012</v>
      </c>
      <c r="AZ629" s="3">
        <f t="shared" si="3356"/>
        <v>2013</v>
      </c>
      <c r="BA629" s="3">
        <f t="shared" si="3356"/>
        <v>2014</v>
      </c>
      <c r="BB629" s="3">
        <f t="shared" si="3356"/>
        <v>2015</v>
      </c>
      <c r="BC629" s="121">
        <f t="shared" si="3356"/>
        <v>2016</v>
      </c>
      <c r="BD629" s="121">
        <f t="shared" si="3356"/>
        <v>2017</v>
      </c>
      <c r="BE629" s="121">
        <f t="shared" si="3356"/>
        <v>2018</v>
      </c>
      <c r="BF629" s="121">
        <f t="shared" si="3356"/>
        <v>2019</v>
      </c>
      <c r="BG629" s="121">
        <f t="shared" si="3356"/>
        <v>2020</v>
      </c>
      <c r="BH629" s="121">
        <f t="shared" si="3356"/>
        <v>2021</v>
      </c>
      <c r="BI629" s="294">
        <f t="shared" si="3356"/>
        <v>2022</v>
      </c>
      <c r="BJ629" s="121">
        <f t="shared" si="3356"/>
        <v>2023</v>
      </c>
      <c r="BK629" s="121">
        <f t="shared" si="3356"/>
        <v>2024</v>
      </c>
      <c r="BL629" s="121">
        <f t="shared" si="3356"/>
        <v>2025</v>
      </c>
      <c r="BM629" s="295">
        <f t="shared" ref="BM629" si="3357">BL629+1</f>
        <v>2026</v>
      </c>
      <c r="BN629" s="295">
        <f t="shared" ref="BN629" si="3358">BM629+1</f>
        <v>2027</v>
      </c>
      <c r="BO629" s="295">
        <f t="shared" ref="BO629" si="3359">BN629+1</f>
        <v>2028</v>
      </c>
      <c r="BP629" s="295">
        <f t="shared" ref="BP629" si="3360">BO629+1</f>
        <v>2029</v>
      </c>
      <c r="BQ629" s="295">
        <f t="shared" ref="BQ629" si="3361">BP629+1</f>
        <v>2030</v>
      </c>
      <c r="BR629" s="295">
        <f t="shared" ref="BR629" si="3362">BQ629+1</f>
        <v>2031</v>
      </c>
      <c r="BS629" s="295">
        <f t="shared" ref="BS629" si="3363">BR629+1</f>
        <v>2032</v>
      </c>
      <c r="BT629" s="295">
        <f t="shared" ref="BT629" si="3364">BS629+1</f>
        <v>2033</v>
      </c>
      <c r="BU629" s="295">
        <f t="shared" ref="BU629" si="3365">BT629+1</f>
        <v>2034</v>
      </c>
      <c r="BV629" s="295">
        <f t="shared" ref="BV629" si="3366">BU629+1</f>
        <v>2035</v>
      </c>
      <c r="BW629" s="295">
        <f t="shared" ref="BW629" si="3367">BV629+1</f>
        <v>2036</v>
      </c>
      <c r="BX629" s="295">
        <f t="shared" ref="BX629" si="3368">BW629+1</f>
        <v>2037</v>
      </c>
      <c r="BY629" s="295">
        <f t="shared" ref="BY629" si="3369">BX629+1</f>
        <v>2038</v>
      </c>
      <c r="BZ629" s="295">
        <f t="shared" ref="BZ629" si="3370">BY629+1</f>
        <v>2039</v>
      </c>
      <c r="CA629" s="295">
        <f t="shared" ref="CA629" si="3371">BZ629+1</f>
        <v>2040</v>
      </c>
      <c r="CB629" s="295">
        <f t="shared" ref="CB629" si="3372">CA629+1</f>
        <v>2041</v>
      </c>
      <c r="CC629" s="295">
        <f t="shared" ref="CC629" si="3373">CB629+1</f>
        <v>2042</v>
      </c>
      <c r="CD629" s="178"/>
    </row>
    <row r="630" spans="32:82">
      <c r="AF630" s="40" t="s">
        <v>981</v>
      </c>
      <c r="AH630" s="3" t="s">
        <v>983</v>
      </c>
      <c r="AK630" s="171"/>
      <c r="AL630" s="123" t="str">
        <f>AM630</f>
        <v>WAO</v>
      </c>
      <c r="AM630" s="257" t="str">
        <f>AN630</f>
        <v>WAO</v>
      </c>
      <c r="AN630" s="257" t="str">
        <f>IF($AA$17=4,$Z$16,IF($AA$17=5,$Z$17,$Z$13))</f>
        <v>WAO</v>
      </c>
      <c r="AO630" s="475" t="str">
        <f>AN630</f>
        <v>WAO</v>
      </c>
      <c r="AP630" s="475" t="str">
        <f t="shared" ref="AP630:BL630" si="3374">AO630</f>
        <v>WAO</v>
      </c>
      <c r="AQ630" s="475" t="str">
        <f t="shared" si="3374"/>
        <v>WAO</v>
      </c>
      <c r="AR630" s="475" t="str">
        <f t="shared" si="3374"/>
        <v>WAO</v>
      </c>
      <c r="AS630" s="475" t="str">
        <f t="shared" si="3374"/>
        <v>WAO</v>
      </c>
      <c r="AT630" s="475" t="str">
        <f t="shared" si="3374"/>
        <v>WAO</v>
      </c>
      <c r="AU630" s="475" t="str">
        <f t="shared" si="3374"/>
        <v>WAO</v>
      </c>
      <c r="AV630" s="476" t="str">
        <f t="shared" si="3374"/>
        <v>WAO</v>
      </c>
      <c r="AW630" s="476" t="str">
        <f t="shared" si="3374"/>
        <v>WAO</v>
      </c>
      <c r="AX630" s="476" t="str">
        <f t="shared" si="3374"/>
        <v>WAO</v>
      </c>
      <c r="AY630" s="476" t="str">
        <f t="shared" si="3374"/>
        <v>WAO</v>
      </c>
      <c r="AZ630" s="476" t="str">
        <f t="shared" si="3374"/>
        <v>WAO</v>
      </c>
      <c r="BA630" s="476" t="str">
        <f t="shared" si="3374"/>
        <v>WAO</v>
      </c>
      <c r="BB630" s="476" t="str">
        <f t="shared" si="3374"/>
        <v>WAO</v>
      </c>
      <c r="BC630" s="477" t="str">
        <f t="shared" si="3374"/>
        <v>WAO</v>
      </c>
      <c r="BD630" s="477" t="str">
        <f t="shared" si="3374"/>
        <v>WAO</v>
      </c>
      <c r="BE630" s="477" t="str">
        <f t="shared" si="3374"/>
        <v>WAO</v>
      </c>
      <c r="BF630" s="477" t="str">
        <f t="shared" si="3374"/>
        <v>WAO</v>
      </c>
      <c r="BG630" s="477" t="str">
        <f t="shared" si="3374"/>
        <v>WAO</v>
      </c>
      <c r="BH630" s="477" t="str">
        <f t="shared" si="3374"/>
        <v>WAO</v>
      </c>
      <c r="BI630" s="478" t="str">
        <f t="shared" si="3374"/>
        <v>WAO</v>
      </c>
      <c r="BJ630" s="477" t="str">
        <f t="shared" si="3374"/>
        <v>WAO</v>
      </c>
      <c r="BK630" s="477" t="str">
        <f t="shared" si="3374"/>
        <v>WAO</v>
      </c>
      <c r="BL630" s="477" t="str">
        <f t="shared" si="3374"/>
        <v>WAO</v>
      </c>
      <c r="BM630" s="479" t="str">
        <f t="shared" ref="BM630" si="3375">BL630</f>
        <v>WAO</v>
      </c>
      <c r="BN630" s="479" t="str">
        <f t="shared" ref="BN630" si="3376">BM630</f>
        <v>WAO</v>
      </c>
      <c r="BO630" s="479" t="str">
        <f t="shared" ref="BO630" si="3377">BN630</f>
        <v>WAO</v>
      </c>
      <c r="BP630" s="479" t="str">
        <f t="shared" ref="BP630" si="3378">BO630</f>
        <v>WAO</v>
      </c>
      <c r="BQ630" s="479" t="str">
        <f t="shared" ref="BQ630" si="3379">BP630</f>
        <v>WAO</v>
      </c>
      <c r="BR630" s="479" t="str">
        <f t="shared" ref="BR630" si="3380">BQ630</f>
        <v>WAO</v>
      </c>
      <c r="BS630" s="479" t="str">
        <f t="shared" ref="BS630" si="3381">BR630</f>
        <v>WAO</v>
      </c>
      <c r="BT630" s="479" t="str">
        <f t="shared" ref="BT630" si="3382">BS630</f>
        <v>WAO</v>
      </c>
      <c r="BU630" s="479" t="str">
        <f t="shared" ref="BU630" si="3383">BT630</f>
        <v>WAO</v>
      </c>
      <c r="BV630" s="479" t="str">
        <f t="shared" ref="BV630" si="3384">BU630</f>
        <v>WAO</v>
      </c>
      <c r="BW630" s="479" t="str">
        <f t="shared" ref="BW630" si="3385">BV630</f>
        <v>WAO</v>
      </c>
      <c r="BX630" s="479" t="str">
        <f t="shared" ref="BX630" si="3386">BW630</f>
        <v>WAO</v>
      </c>
      <c r="BY630" s="479" t="str">
        <f t="shared" ref="BY630" si="3387">BX630</f>
        <v>WAO</v>
      </c>
      <c r="BZ630" s="479" t="str">
        <f t="shared" ref="BZ630" si="3388">BY630</f>
        <v>WAO</v>
      </c>
      <c r="CA630" s="479" t="str">
        <f t="shared" ref="CA630" si="3389">BZ630</f>
        <v>WAO</v>
      </c>
      <c r="CB630" s="479" t="str">
        <f t="shared" ref="CB630" si="3390">CA630</f>
        <v>WAO</v>
      </c>
      <c r="CC630" s="479" t="str">
        <f t="shared" ref="CC630" si="3391">CB630</f>
        <v>WAO</v>
      </c>
      <c r="CD630" s="178"/>
    </row>
    <row r="631" spans="32:82">
      <c r="AF631" s="40" t="s">
        <v>980</v>
      </c>
      <c r="AK631" s="171" t="s">
        <v>715</v>
      </c>
      <c r="AL631" s="299">
        <f t="shared" ref="AL631:AM636" si="3392">IF($AO$627=1998,AL29,IF($AO$627=2001,AL57,IF($AO$627=2004,AL85,AL159)))</f>
        <v>0</v>
      </c>
      <c r="AM631" s="299">
        <f t="shared" si="3392"/>
        <v>0</v>
      </c>
      <c r="AN631" s="300">
        <f>IF($AO$627=1998,AN29,IF($AO$627=2001,AN57,IF($AO$627=2004,AN85,IF($AO$627=2007,AN159,IF($AO$627=2008,AN232,IF($AO$627=2011,AN305,IF($AO$627=2013,AN378,IF($AO$627=2015,AN451,IF($AO$627=2020,AN524,AN597)))))))))</f>
        <v>2.6651231066002534E-2</v>
      </c>
      <c r="AO631" s="300">
        <f t="shared" ref="AO631:CC631" si="3393">IF($AO$627=1998,AO29,IF($AO$627=2001,AO57,IF($AO$627=2004,AO85,IF($AO$627=2007,AO159,IF($AO$627=2008,AO232,IF($AO$627=2011,AO305,IF($AO$627=2013,AO378,IF($AO$627=2015,AO451,IF($AO$627=2020,AO524,AO597)))))))))</f>
        <v>3.7659730819599391E-2</v>
      </c>
      <c r="AP631" s="300">
        <f t="shared" si="3393"/>
        <v>4.1433788213758316E-2</v>
      </c>
      <c r="AQ631" s="300">
        <f t="shared" si="3393"/>
        <v>4.1022225148983571E-2</v>
      </c>
      <c r="AR631" s="300">
        <f t="shared" si="3393"/>
        <v>3.2974624821844323E-2</v>
      </c>
      <c r="AS631" s="300">
        <f t="shared" si="3393"/>
        <v>1.741105519772157E-2</v>
      </c>
      <c r="AT631" s="300">
        <f t="shared" si="3393"/>
        <v>1.0559160160651171E-2</v>
      </c>
      <c r="AU631" s="300">
        <f t="shared" si="3393"/>
        <v>1.0162187059377326E-2</v>
      </c>
      <c r="AV631" s="300">
        <f t="shared" si="3393"/>
        <v>1.7668932912550117E-2</v>
      </c>
      <c r="AW631" s="300">
        <f t="shared" si="3393"/>
        <v>2.5444356029305171E-2</v>
      </c>
      <c r="AX631" s="300">
        <f t="shared" si="3393"/>
        <v>2.4641313377188334E-2</v>
      </c>
      <c r="AY631" s="300">
        <f t="shared" si="3393"/>
        <v>2.1741447391596669E-2</v>
      </c>
      <c r="AZ631" s="300">
        <f t="shared" si="3393"/>
        <v>2.5437233887533495E-2</v>
      </c>
      <c r="BA631" s="300">
        <f t="shared" si="3393"/>
        <v>1.3861492515345297E-2</v>
      </c>
      <c r="BB631" s="300">
        <f t="shared" si="3393"/>
        <v>1.3694652802078267E-2</v>
      </c>
      <c r="BC631" s="301">
        <f t="shared" si="3393"/>
        <v>1.2383656557784395E-2</v>
      </c>
      <c r="BD631" s="301">
        <f t="shared" si="3393"/>
        <v>1.3646416148230811E-2</v>
      </c>
      <c r="BE631" s="301">
        <f t="shared" si="3393"/>
        <v>1.451037729467175E-2</v>
      </c>
      <c r="BF631" s="301">
        <f t="shared" si="3393"/>
        <v>1.6186984318659059E-2</v>
      </c>
      <c r="BG631" s="301">
        <f t="shared" si="3393"/>
        <v>2.056297127094453E-2</v>
      </c>
      <c r="BH631" s="301">
        <f t="shared" si="3393"/>
        <v>2.2436713595748392E-2</v>
      </c>
      <c r="BI631" s="302">
        <f t="shared" si="3393"/>
        <v>2.1004539684301715E-2</v>
      </c>
      <c r="BJ631" s="301">
        <f t="shared" si="3393"/>
        <v>2.4462787806639907E-2</v>
      </c>
      <c r="BK631" s="301">
        <f t="shared" si="3393"/>
        <v>5.0900385505608714E-2</v>
      </c>
      <c r="BL631" s="301">
        <f t="shared" si="3393"/>
        <v>6.2614622044458779E-2</v>
      </c>
      <c r="BM631" s="480">
        <f t="shared" si="3393"/>
        <v>6.2614622044458779E-2</v>
      </c>
      <c r="BN631" s="480">
        <f t="shared" si="3393"/>
        <v>6.2614622044458779E-2</v>
      </c>
      <c r="BO631" s="480">
        <f t="shared" si="3393"/>
        <v>6.2614622044458779E-2</v>
      </c>
      <c r="BP631" s="480">
        <f t="shared" si="3393"/>
        <v>6.2614622044458779E-2</v>
      </c>
      <c r="BQ631" s="480">
        <f t="shared" si="3393"/>
        <v>6.2614622044458779E-2</v>
      </c>
      <c r="BR631" s="480">
        <f t="shared" si="3393"/>
        <v>6.2614622044458779E-2</v>
      </c>
      <c r="BS631" s="480">
        <f t="shared" si="3393"/>
        <v>6.2614622044458779E-2</v>
      </c>
      <c r="BT631" s="480">
        <f t="shared" si="3393"/>
        <v>6.2614622044458779E-2</v>
      </c>
      <c r="BU631" s="480">
        <f t="shared" si="3393"/>
        <v>6.2614622044458779E-2</v>
      </c>
      <c r="BV631" s="480">
        <f t="shared" si="3393"/>
        <v>6.2614622044458779E-2</v>
      </c>
      <c r="BW631" s="480">
        <f t="shared" si="3393"/>
        <v>6.2614622044458779E-2</v>
      </c>
      <c r="BX631" s="480">
        <f t="shared" si="3393"/>
        <v>6.2614622044458779E-2</v>
      </c>
      <c r="BY631" s="480">
        <f t="shared" si="3393"/>
        <v>6.2614622044458779E-2</v>
      </c>
      <c r="BZ631" s="480">
        <f t="shared" si="3393"/>
        <v>6.2614622044458779E-2</v>
      </c>
      <c r="CA631" s="480">
        <f t="shared" si="3393"/>
        <v>6.2614622044458779E-2</v>
      </c>
      <c r="CB631" s="480">
        <f t="shared" si="3393"/>
        <v>6.2614622044458779E-2</v>
      </c>
      <c r="CC631" s="480">
        <f t="shared" si="3393"/>
        <v>6.2614622044458779E-2</v>
      </c>
      <c r="CD631" s="178"/>
    </row>
    <row r="632" spans="32:82">
      <c r="AK632" s="171" t="s">
        <v>716</v>
      </c>
      <c r="AL632" s="308">
        <f t="shared" si="3392"/>
        <v>0</v>
      </c>
      <c r="AM632" s="308">
        <f t="shared" si="3392"/>
        <v>0</v>
      </c>
      <c r="AN632" s="300">
        <f t="shared" ref="AN632:CC632" si="3394">IF($AO$627=1998,AN30,IF($AO$627=2001,AN58,IF($AO$627=2004,AN86,IF($AO$627=2007,AN160,IF($AO$627=2008,AN233,IF($AO$627=2011,AN306,IF($AO$627=2013,AN379,IF($AO$627=2015,AN452,IF($AO$627=2020,AN525,AN598)))))))))</f>
        <v>5.4500009839908214E-2</v>
      </c>
      <c r="AO632" s="300">
        <f t="shared" si="3394"/>
        <v>4.7799991598603153E-2</v>
      </c>
      <c r="AP632" s="300">
        <f t="shared" si="3394"/>
        <v>4.6599997461220122E-2</v>
      </c>
      <c r="AQ632" s="300">
        <f t="shared" si="3394"/>
        <v>4.5000007490993976E-2</v>
      </c>
      <c r="AR632" s="300">
        <f t="shared" si="3394"/>
        <v>3.9300011835601056E-2</v>
      </c>
      <c r="AS632" s="300">
        <f t="shared" si="3394"/>
        <v>3.6156695917221038E-2</v>
      </c>
      <c r="AT632" s="300">
        <f t="shared" si="3394"/>
        <v>3.8235620751875921E-2</v>
      </c>
      <c r="AU632" s="300">
        <f t="shared" si="3394"/>
        <v>4.410003903757409E-2</v>
      </c>
      <c r="AV632" s="300">
        <f t="shared" si="3394"/>
        <v>4.2200028760331243E-2</v>
      </c>
      <c r="AW632" s="300">
        <f t="shared" si="3394"/>
        <v>3.8900033450578686E-2</v>
      </c>
      <c r="AX632" s="300">
        <f t="shared" si="3394"/>
        <v>3.1000007537453245E-2</v>
      </c>
      <c r="AY632" s="300">
        <f t="shared" si="3394"/>
        <v>2.7100009653499013E-2</v>
      </c>
      <c r="AZ632" s="300">
        <f t="shared" si="3394"/>
        <v>2.2300050192195053E-2</v>
      </c>
      <c r="BA632" s="300">
        <f t="shared" si="3394"/>
        <v>2.5299957325744638E-2</v>
      </c>
      <c r="BB632" s="300">
        <f t="shared" si="3394"/>
        <v>1.5399960174683036E-2</v>
      </c>
      <c r="BC632" s="301">
        <f t="shared" si="3394"/>
        <v>1.1100034333807018E-2</v>
      </c>
      <c r="BD632" s="301">
        <f t="shared" si="3394"/>
        <v>7.1000003200292205E-3</v>
      </c>
      <c r="BE632" s="301">
        <f t="shared" si="3394"/>
        <v>9.1000155016305317E-3</v>
      </c>
      <c r="BF632" s="301">
        <f t="shared" si="3394"/>
        <v>8.6000335029261521E-3</v>
      </c>
      <c r="BG632" s="301">
        <f t="shared" si="3394"/>
        <v>1.0400554570129117E-3</v>
      </c>
      <c r="BH632" s="301">
        <f t="shared" si="3394"/>
        <v>-2.1600186074329786E-3</v>
      </c>
      <c r="BI632" s="302">
        <f t="shared" si="3394"/>
        <v>8.7995469739587939E-4</v>
      </c>
      <c r="BJ632" s="301">
        <f t="shared" si="3394"/>
        <v>2.3329968858514682E-2</v>
      </c>
      <c r="BK632" s="301">
        <f t="shared" si="3394"/>
        <v>3.0590005328907655E-2</v>
      </c>
      <c r="BL632" s="301">
        <f t="shared" si="3394"/>
        <v>2.6869942060977925E-2</v>
      </c>
      <c r="BM632" s="480">
        <f t="shared" si="3394"/>
        <v>2.6869942060977925E-2</v>
      </c>
      <c r="BN632" s="480">
        <f t="shared" si="3394"/>
        <v>2.6869942060977925E-2</v>
      </c>
      <c r="BO632" s="480">
        <f t="shared" si="3394"/>
        <v>2.6869942060977925E-2</v>
      </c>
      <c r="BP632" s="480">
        <f t="shared" si="3394"/>
        <v>2.6869942060977925E-2</v>
      </c>
      <c r="BQ632" s="480">
        <f t="shared" si="3394"/>
        <v>2.6869942060977925E-2</v>
      </c>
      <c r="BR632" s="480">
        <f t="shared" si="3394"/>
        <v>2.6869942060977925E-2</v>
      </c>
      <c r="BS632" s="480">
        <f t="shared" si="3394"/>
        <v>2.6869942060977925E-2</v>
      </c>
      <c r="BT632" s="480">
        <f t="shared" si="3394"/>
        <v>2.6869942060977925E-2</v>
      </c>
      <c r="BU632" s="480">
        <f t="shared" si="3394"/>
        <v>2.6869942060977925E-2</v>
      </c>
      <c r="BV632" s="480">
        <f t="shared" si="3394"/>
        <v>2.6869942060977925E-2</v>
      </c>
      <c r="BW632" s="480">
        <f t="shared" si="3394"/>
        <v>2.6869942060977925E-2</v>
      </c>
      <c r="BX632" s="480">
        <f t="shared" si="3394"/>
        <v>2.6869942060977925E-2</v>
      </c>
      <c r="BY632" s="480">
        <f t="shared" si="3394"/>
        <v>2.6869942060977925E-2</v>
      </c>
      <c r="BZ632" s="480">
        <f t="shared" si="3394"/>
        <v>2.6869942060977925E-2</v>
      </c>
      <c r="CA632" s="480">
        <f t="shared" si="3394"/>
        <v>2.6869942060977925E-2</v>
      </c>
      <c r="CB632" s="480">
        <f t="shared" si="3394"/>
        <v>2.6869942060977925E-2</v>
      </c>
      <c r="CC632" s="480">
        <f t="shared" si="3394"/>
        <v>2.6869942060977925E-2</v>
      </c>
      <c r="CD632" s="178"/>
    </row>
    <row r="633" spans="32:82">
      <c r="AF633" s="1" t="s">
        <v>982</v>
      </c>
      <c r="AG633" s="444">
        <f>AN631</f>
        <v>2.6651231066002534E-2</v>
      </c>
      <c r="AK633" s="171" t="s">
        <v>717</v>
      </c>
      <c r="AL633" s="308">
        <f t="shared" si="3392"/>
        <v>0</v>
      </c>
      <c r="AM633" s="308">
        <f t="shared" si="3392"/>
        <v>0</v>
      </c>
      <c r="AN633" s="300">
        <f t="shared" ref="AN633:CC633" si="3395">IF($AO$627=1998,AN31,IF($AO$627=2001,AN59,IF($AO$627=2004,AN87,IF($AO$627=2007,AN161,IF($AO$627=2008,AN234,IF($AO$627=2011,AN307,IF($AO$627=2013,AN380,IF($AO$627=2015,AN453,IF($AO$627=2020,AN526,AN599)))))))))</f>
        <v>0.214</v>
      </c>
      <c r="AO633" s="300">
        <f t="shared" si="3395"/>
        <v>0.214</v>
      </c>
      <c r="AP633" s="300">
        <f t="shared" si="3395"/>
        <v>0.214</v>
      </c>
      <c r="AQ633" s="300">
        <f t="shared" si="3395"/>
        <v>0.214</v>
      </c>
      <c r="AR633" s="300">
        <f t="shared" si="3395"/>
        <v>0.214</v>
      </c>
      <c r="AS633" s="300">
        <f t="shared" si="3395"/>
        <v>0.214</v>
      </c>
      <c r="AT633" s="300">
        <f t="shared" si="3395"/>
        <v>0.20100000000000001</v>
      </c>
      <c r="AU633" s="300">
        <f t="shared" si="3395"/>
        <v>0.20100000000000001</v>
      </c>
      <c r="AV633" s="300">
        <f t="shared" si="3395"/>
        <v>0.20100000000000001</v>
      </c>
      <c r="AW633" s="300">
        <f t="shared" si="3395"/>
        <v>0.20100000000000001</v>
      </c>
      <c r="AX633" s="300">
        <f t="shared" si="3395"/>
        <v>0.20100000000000001</v>
      </c>
      <c r="AY633" s="300">
        <f t="shared" si="3395"/>
        <v>0.20100000000000001</v>
      </c>
      <c r="AZ633" s="300">
        <f t="shared" si="3395"/>
        <v>0.20100000000000001</v>
      </c>
      <c r="BA633" s="300">
        <f t="shared" si="3395"/>
        <v>0.20100000000000001</v>
      </c>
      <c r="BB633" s="300">
        <f t="shared" si="3395"/>
        <v>0.20100000000000001</v>
      </c>
      <c r="BC633" s="301">
        <f t="shared" si="3395"/>
        <v>0.20100000000000001</v>
      </c>
      <c r="BD633" s="301">
        <f t="shared" si="3395"/>
        <v>0.20100000000000001</v>
      </c>
      <c r="BE633" s="301">
        <f t="shared" si="3395"/>
        <v>0.20100000000000001</v>
      </c>
      <c r="BF633" s="301">
        <f t="shared" si="3395"/>
        <v>0.20100000000000001</v>
      </c>
      <c r="BG633" s="301">
        <f t="shared" si="3395"/>
        <v>0.20100000000000001</v>
      </c>
      <c r="BH633" s="301">
        <f t="shared" si="3395"/>
        <v>0.20100000000000001</v>
      </c>
      <c r="BI633" s="302">
        <f t="shared" si="3395"/>
        <v>0.20100000000000001</v>
      </c>
      <c r="BJ633" s="301">
        <f t="shared" si="3395"/>
        <v>0.25</v>
      </c>
      <c r="BK633" s="301">
        <f t="shared" si="3395"/>
        <v>0.25</v>
      </c>
      <c r="BL633" s="301">
        <f t="shared" si="3395"/>
        <v>0.25</v>
      </c>
      <c r="BM633" s="480">
        <f t="shared" si="3395"/>
        <v>0.25</v>
      </c>
      <c r="BN633" s="480">
        <f t="shared" si="3395"/>
        <v>0.25</v>
      </c>
      <c r="BO633" s="480">
        <f t="shared" si="3395"/>
        <v>0.25</v>
      </c>
      <c r="BP633" s="480">
        <f t="shared" si="3395"/>
        <v>0.25</v>
      </c>
      <c r="BQ633" s="480">
        <f t="shared" si="3395"/>
        <v>0.25</v>
      </c>
      <c r="BR633" s="480">
        <f t="shared" si="3395"/>
        <v>0.25</v>
      </c>
      <c r="BS633" s="480">
        <f t="shared" si="3395"/>
        <v>0.25</v>
      </c>
      <c r="BT633" s="480">
        <f t="shared" si="3395"/>
        <v>0.25</v>
      </c>
      <c r="BU633" s="480">
        <f t="shared" si="3395"/>
        <v>0.25</v>
      </c>
      <c r="BV633" s="480">
        <f t="shared" si="3395"/>
        <v>0.25</v>
      </c>
      <c r="BW633" s="480">
        <f t="shared" si="3395"/>
        <v>0.25</v>
      </c>
      <c r="BX633" s="480">
        <f t="shared" si="3395"/>
        <v>0.25</v>
      </c>
      <c r="BY633" s="480">
        <f t="shared" si="3395"/>
        <v>0.25</v>
      </c>
      <c r="BZ633" s="480">
        <f t="shared" si="3395"/>
        <v>0.25</v>
      </c>
      <c r="CA633" s="480">
        <f t="shared" si="3395"/>
        <v>0.25</v>
      </c>
      <c r="CB633" s="480">
        <f t="shared" si="3395"/>
        <v>0.25</v>
      </c>
      <c r="CC633" s="480">
        <f t="shared" si="3395"/>
        <v>0.25</v>
      </c>
      <c r="CD633" s="178"/>
    </row>
    <row r="634" spans="32:82" ht="15.6">
      <c r="AF634" s="1"/>
      <c r="AK634" s="171" t="s">
        <v>718</v>
      </c>
      <c r="AL634" s="308">
        <f t="shared" si="3392"/>
        <v>0</v>
      </c>
      <c r="AM634" s="308">
        <f t="shared" si="3392"/>
        <v>0</v>
      </c>
      <c r="AN634" s="300">
        <f t="shared" ref="AN634:CC634" si="3396">IF($AO$627=1998,AN32,IF($AO$627=2001,AN60,IF($AO$627=2004,AN88,IF($AO$627=2007,AN162,IF($AO$627=2008,AN235,IF($AO$627=2011,AN308,IF($AO$627=2013,AN381,IF($AO$627=2015,AN454,IF($AO$627=2020,AN527,AN600)))))))))</f>
        <v>1.4E-2</v>
      </c>
      <c r="AO634" s="300">
        <f t="shared" si="3396"/>
        <v>1.4E-2</v>
      </c>
      <c r="AP634" s="300">
        <f t="shared" si="3396"/>
        <v>1.4E-2</v>
      </c>
      <c r="AQ634" s="300">
        <f t="shared" si="3396"/>
        <v>1.4E-2</v>
      </c>
      <c r="AR634" s="300">
        <f t="shared" si="3396"/>
        <v>1.4E-2</v>
      </c>
      <c r="AS634" s="300">
        <f t="shared" si="3396"/>
        <v>1.4E-2</v>
      </c>
      <c r="AT634" s="300">
        <f t="shared" si="3396"/>
        <v>1.4E-2</v>
      </c>
      <c r="AU634" s="300">
        <f t="shared" si="3396"/>
        <v>1.4E-2</v>
      </c>
      <c r="AV634" s="300">
        <f t="shared" si="3396"/>
        <v>1.4E-2</v>
      </c>
      <c r="AW634" s="300">
        <f t="shared" si="3396"/>
        <v>1.4E-2</v>
      </c>
      <c r="AX634" s="300">
        <f t="shared" si="3396"/>
        <v>1.4E-2</v>
      </c>
      <c r="AY634" s="300">
        <f t="shared" si="3396"/>
        <v>1.4E-2</v>
      </c>
      <c r="AZ634" s="300">
        <f t="shared" si="3396"/>
        <v>1.4E-2</v>
      </c>
      <c r="BA634" s="300">
        <f t="shared" si="3396"/>
        <v>1.4E-2</v>
      </c>
      <c r="BB634" s="300">
        <f t="shared" si="3396"/>
        <v>1.4E-2</v>
      </c>
      <c r="BC634" s="301">
        <f t="shared" si="3396"/>
        <v>1.4E-2</v>
      </c>
      <c r="BD634" s="301">
        <f t="shared" si="3396"/>
        <v>1.4E-2</v>
      </c>
      <c r="BE634" s="301">
        <f t="shared" si="3396"/>
        <v>1.4E-2</v>
      </c>
      <c r="BF634" s="301">
        <f t="shared" si="3396"/>
        <v>1.4E-2</v>
      </c>
      <c r="BG634" s="301">
        <f t="shared" si="3396"/>
        <v>1.4E-2</v>
      </c>
      <c r="BH634" s="301">
        <f t="shared" si="3396"/>
        <v>1.4E-2</v>
      </c>
      <c r="BI634" s="302">
        <f t="shared" si="3396"/>
        <v>1.4E-2</v>
      </c>
      <c r="BJ634" s="301">
        <f t="shared" si="3396"/>
        <v>1.4E-2</v>
      </c>
      <c r="BK634" s="301">
        <f t="shared" si="3396"/>
        <v>1.4E-2</v>
      </c>
      <c r="BL634" s="301">
        <f t="shared" si="3396"/>
        <v>1.4E-2</v>
      </c>
      <c r="BM634" s="480">
        <f t="shared" si="3396"/>
        <v>1.4E-2</v>
      </c>
      <c r="BN634" s="480">
        <f t="shared" si="3396"/>
        <v>1.4E-2</v>
      </c>
      <c r="BO634" s="480">
        <f t="shared" si="3396"/>
        <v>1.4E-2</v>
      </c>
      <c r="BP634" s="480">
        <f t="shared" si="3396"/>
        <v>1.4E-2</v>
      </c>
      <c r="BQ634" s="480">
        <f t="shared" si="3396"/>
        <v>1.4E-2</v>
      </c>
      <c r="BR634" s="480">
        <f t="shared" si="3396"/>
        <v>1.4E-2</v>
      </c>
      <c r="BS634" s="480">
        <f t="shared" si="3396"/>
        <v>1.4E-2</v>
      </c>
      <c r="BT634" s="480">
        <f t="shared" si="3396"/>
        <v>1.4E-2</v>
      </c>
      <c r="BU634" s="480">
        <f t="shared" si="3396"/>
        <v>1.4E-2</v>
      </c>
      <c r="BV634" s="480">
        <f t="shared" si="3396"/>
        <v>1.4E-2</v>
      </c>
      <c r="BW634" s="480">
        <f t="shared" si="3396"/>
        <v>1.4E-2</v>
      </c>
      <c r="BX634" s="480">
        <f t="shared" si="3396"/>
        <v>1.4E-2</v>
      </c>
      <c r="BY634" s="480">
        <f t="shared" si="3396"/>
        <v>1.4E-2</v>
      </c>
      <c r="BZ634" s="480">
        <f t="shared" si="3396"/>
        <v>1.4E-2</v>
      </c>
      <c r="CA634" s="480">
        <f t="shared" si="3396"/>
        <v>1.4E-2</v>
      </c>
      <c r="CB634" s="480">
        <f t="shared" si="3396"/>
        <v>1.4E-2</v>
      </c>
      <c r="CC634" s="480">
        <f t="shared" si="3396"/>
        <v>1.4E-2</v>
      </c>
      <c r="CD634" s="178"/>
    </row>
    <row r="635" spans="32:82">
      <c r="AF635" s="3" t="s">
        <v>984</v>
      </c>
      <c r="AK635" s="171" t="s">
        <v>719</v>
      </c>
      <c r="AL635" s="308">
        <f t="shared" si="3392"/>
        <v>0</v>
      </c>
      <c r="AM635" s="308">
        <f t="shared" si="3392"/>
        <v>0</v>
      </c>
      <c r="AN635" s="300">
        <f t="shared" ref="AN635:CC635" si="3397">IF($AO$627=1998,AN33,IF($AO$627=2001,AN61,IF($AO$627=2004,AN89,IF($AO$627=2007,AN163,IF($AO$627=2008,AN236,IF($AO$627=2011,AN309,IF($AO$627=2013,AN382,IF($AO$627=2015,AN455,IF($AO$627=2020,AN528,AN601)))))))))</f>
        <v>0.21</v>
      </c>
      <c r="AO635" s="300">
        <f t="shared" si="3397"/>
        <v>0.21</v>
      </c>
      <c r="AP635" s="300">
        <f t="shared" si="3397"/>
        <v>0.21</v>
      </c>
      <c r="AQ635" s="300">
        <f t="shared" si="3397"/>
        <v>0.21</v>
      </c>
      <c r="AR635" s="300">
        <f t="shared" si="3397"/>
        <v>0.21</v>
      </c>
      <c r="AS635" s="300">
        <f t="shared" si="3397"/>
        <v>0.21</v>
      </c>
      <c r="AT635" s="300">
        <f t="shared" si="3397"/>
        <v>0.17</v>
      </c>
      <c r="AU635" s="300">
        <f t="shared" si="3397"/>
        <v>0.22</v>
      </c>
      <c r="AV635" s="300">
        <f t="shared" si="3397"/>
        <v>0.22</v>
      </c>
      <c r="AW635" s="300">
        <f t="shared" si="3397"/>
        <v>0.22</v>
      </c>
      <c r="AX635" s="300">
        <f t="shared" si="3397"/>
        <v>0.22</v>
      </c>
      <c r="AY635" s="300">
        <f t="shared" si="3397"/>
        <v>0.22</v>
      </c>
      <c r="AZ635" s="300">
        <f t="shared" si="3397"/>
        <v>0.22</v>
      </c>
      <c r="BA635" s="300">
        <f t="shared" si="3397"/>
        <v>0.22</v>
      </c>
      <c r="BB635" s="300">
        <f t="shared" si="3397"/>
        <v>0.28999999999999998</v>
      </c>
      <c r="BC635" s="301">
        <f t="shared" si="3397"/>
        <v>0.28999999999999998</v>
      </c>
      <c r="BD635" s="301">
        <f t="shared" si="3397"/>
        <v>0.28999999999999998</v>
      </c>
      <c r="BE635" s="301">
        <f t="shared" si="3397"/>
        <v>0.28999999999999998</v>
      </c>
      <c r="BF635" s="301">
        <f t="shared" si="3397"/>
        <v>0.251</v>
      </c>
      <c r="BG635" s="301">
        <f t="shared" si="3397"/>
        <v>0.251</v>
      </c>
      <c r="BH635" s="301">
        <f t="shared" si="3397"/>
        <v>0.251</v>
      </c>
      <c r="BI635" s="302">
        <f t="shared" si="3397"/>
        <v>0.251</v>
      </c>
      <c r="BJ635" s="301">
        <f t="shared" si="3397"/>
        <v>0.25600000000000001</v>
      </c>
      <c r="BK635" s="301">
        <f t="shared" si="3397"/>
        <v>0.25600000000000001</v>
      </c>
      <c r="BL635" s="301">
        <f t="shared" si="3397"/>
        <v>0.25600000000000001</v>
      </c>
      <c r="BM635" s="480">
        <f t="shared" si="3397"/>
        <v>0.25600000000000001</v>
      </c>
      <c r="BN635" s="480">
        <f t="shared" si="3397"/>
        <v>0.25600000000000001</v>
      </c>
      <c r="BO635" s="480">
        <f t="shared" si="3397"/>
        <v>0.25600000000000001</v>
      </c>
      <c r="BP635" s="480">
        <f t="shared" si="3397"/>
        <v>0.25600000000000001</v>
      </c>
      <c r="BQ635" s="480">
        <f t="shared" si="3397"/>
        <v>0.25600000000000001</v>
      </c>
      <c r="BR635" s="480">
        <f t="shared" si="3397"/>
        <v>0.25600000000000001</v>
      </c>
      <c r="BS635" s="480">
        <f t="shared" si="3397"/>
        <v>0.25600000000000001</v>
      </c>
      <c r="BT635" s="480">
        <f t="shared" si="3397"/>
        <v>0.25600000000000001</v>
      </c>
      <c r="BU635" s="480">
        <f t="shared" si="3397"/>
        <v>0.25600000000000001</v>
      </c>
      <c r="BV635" s="480">
        <f t="shared" si="3397"/>
        <v>0.25600000000000001</v>
      </c>
      <c r="BW635" s="480">
        <f t="shared" si="3397"/>
        <v>0.25600000000000001</v>
      </c>
      <c r="BX635" s="480">
        <f t="shared" si="3397"/>
        <v>0.25600000000000001</v>
      </c>
      <c r="BY635" s="480">
        <f t="shared" si="3397"/>
        <v>0.25600000000000001</v>
      </c>
      <c r="BZ635" s="480">
        <f t="shared" si="3397"/>
        <v>0.25600000000000001</v>
      </c>
      <c r="CA635" s="480">
        <f t="shared" si="3397"/>
        <v>0.25600000000000001</v>
      </c>
      <c r="CB635" s="480">
        <f t="shared" si="3397"/>
        <v>0.25600000000000001</v>
      </c>
      <c r="CC635" s="480">
        <f t="shared" si="3397"/>
        <v>0.25600000000000001</v>
      </c>
      <c r="CD635" s="178"/>
    </row>
    <row r="636" spans="32:82">
      <c r="AF636" s="121" t="s">
        <v>979</v>
      </c>
      <c r="AK636" s="171" t="s">
        <v>720</v>
      </c>
      <c r="AL636" s="318">
        <f t="shared" si="3392"/>
        <v>0</v>
      </c>
      <c r="AM636" s="318">
        <f t="shared" si="3392"/>
        <v>0</v>
      </c>
      <c r="AN636" s="300">
        <f t="shared" ref="AN636:CC636" si="3398">IF($AO$627=1998,AN34,IF($AO$627=2001,AN62,IF($AO$627=2004,AN90,IF($AO$627=2007,AN164,IF($AO$627=2008,AN237,IF($AO$627=2011,AN310,IF($AO$627=2013,AN383,IF($AO$627=2015,AN456,IF($AO$627=2020,AN529,AN602)))))))))</f>
        <v>0.02</v>
      </c>
      <c r="AO636" s="300">
        <f t="shared" si="3398"/>
        <v>0.02</v>
      </c>
      <c r="AP636" s="300">
        <f t="shared" si="3398"/>
        <v>0.02</v>
      </c>
      <c r="AQ636" s="300">
        <f t="shared" si="3398"/>
        <v>0.02</v>
      </c>
      <c r="AR636" s="300">
        <f t="shared" si="3398"/>
        <v>0.02</v>
      </c>
      <c r="AS636" s="300">
        <f t="shared" si="3398"/>
        <v>0.02</v>
      </c>
      <c r="AT636" s="300">
        <f t="shared" si="3398"/>
        <v>0.02</v>
      </c>
      <c r="AU636" s="300">
        <f t="shared" si="3398"/>
        <v>0.02</v>
      </c>
      <c r="AV636" s="300">
        <f t="shared" si="3398"/>
        <v>0.02</v>
      </c>
      <c r="AW636" s="300">
        <f t="shared" si="3398"/>
        <v>0.02</v>
      </c>
      <c r="AX636" s="300">
        <f t="shared" si="3398"/>
        <v>0.02</v>
      </c>
      <c r="AY636" s="300">
        <f t="shared" si="3398"/>
        <v>0.02</v>
      </c>
      <c r="AZ636" s="300">
        <f t="shared" si="3398"/>
        <v>0.02</v>
      </c>
      <c r="BA636" s="300">
        <f t="shared" si="3398"/>
        <v>0.02</v>
      </c>
      <c r="BB636" s="300">
        <f t="shared" si="3398"/>
        <v>0.02</v>
      </c>
      <c r="BC636" s="301">
        <f t="shared" si="3398"/>
        <v>0.02</v>
      </c>
      <c r="BD636" s="301">
        <f t="shared" si="3398"/>
        <v>0.02</v>
      </c>
      <c r="BE636" s="301">
        <f t="shared" si="3398"/>
        <v>0.02</v>
      </c>
      <c r="BF636" s="301">
        <f t="shared" si="3398"/>
        <v>0.02</v>
      </c>
      <c r="BG636" s="301">
        <f t="shared" si="3398"/>
        <v>0.02</v>
      </c>
      <c r="BH636" s="301">
        <f t="shared" si="3398"/>
        <v>0.02</v>
      </c>
      <c r="BI636" s="302">
        <f t="shared" si="3398"/>
        <v>0.02</v>
      </c>
      <c r="BJ636" s="301">
        <f t="shared" si="3398"/>
        <v>0.02</v>
      </c>
      <c r="BK636" s="301">
        <f t="shared" si="3398"/>
        <v>0.02</v>
      </c>
      <c r="BL636" s="301">
        <f t="shared" si="3398"/>
        <v>0.02</v>
      </c>
      <c r="BM636" s="480">
        <f t="shared" si="3398"/>
        <v>0.02</v>
      </c>
      <c r="BN636" s="480">
        <f t="shared" si="3398"/>
        <v>0.02</v>
      </c>
      <c r="BO636" s="480">
        <f t="shared" si="3398"/>
        <v>0.02</v>
      </c>
      <c r="BP636" s="480">
        <f t="shared" si="3398"/>
        <v>0.02</v>
      </c>
      <c r="BQ636" s="480">
        <f t="shared" si="3398"/>
        <v>0.02</v>
      </c>
      <c r="BR636" s="480">
        <f t="shared" si="3398"/>
        <v>0.02</v>
      </c>
      <c r="BS636" s="480">
        <f t="shared" si="3398"/>
        <v>0.02</v>
      </c>
      <c r="BT636" s="480">
        <f t="shared" si="3398"/>
        <v>0.02</v>
      </c>
      <c r="BU636" s="480">
        <f t="shared" si="3398"/>
        <v>0.02</v>
      </c>
      <c r="BV636" s="480">
        <f t="shared" si="3398"/>
        <v>0.02</v>
      </c>
      <c r="BW636" s="480">
        <f t="shared" si="3398"/>
        <v>0.02</v>
      </c>
      <c r="BX636" s="480">
        <f t="shared" si="3398"/>
        <v>0.02</v>
      </c>
      <c r="BY636" s="480">
        <f t="shared" si="3398"/>
        <v>0.02</v>
      </c>
      <c r="BZ636" s="480">
        <f t="shared" si="3398"/>
        <v>0.02</v>
      </c>
      <c r="CA636" s="480">
        <f t="shared" si="3398"/>
        <v>0.02</v>
      </c>
      <c r="CB636" s="480">
        <f t="shared" si="3398"/>
        <v>0.02</v>
      </c>
      <c r="CC636" s="480">
        <f t="shared" si="3398"/>
        <v>0.02</v>
      </c>
      <c r="CD636" s="178"/>
    </row>
    <row r="637" spans="32:82">
      <c r="AF637" s="1"/>
      <c r="AK637" s="363"/>
      <c r="AL637" s="122"/>
      <c r="AM637" s="122"/>
      <c r="AN637" s="122"/>
      <c r="AO637" s="293"/>
      <c r="AP637" s="148"/>
      <c r="AQ637" s="148"/>
      <c r="AR637" s="148"/>
      <c r="AS637" s="148"/>
      <c r="AT637" s="148"/>
      <c r="BC637" s="121"/>
      <c r="BD637" s="121"/>
      <c r="BG637" s="121"/>
      <c r="BH637" s="121"/>
      <c r="BI637" s="294"/>
      <c r="BJ637" s="121"/>
      <c r="BK637" s="121"/>
      <c r="BL637" s="121"/>
      <c r="BM637" s="481"/>
      <c r="BN637" s="481"/>
      <c r="BO637" s="481"/>
      <c r="BP637" s="481"/>
      <c r="BQ637" s="481"/>
      <c r="BR637" s="481"/>
      <c r="BS637" s="481"/>
      <c r="BT637" s="481"/>
      <c r="BU637" s="481"/>
      <c r="BV637" s="481"/>
      <c r="BW637" s="481"/>
      <c r="BX637" s="481"/>
      <c r="BY637" s="481"/>
      <c r="BZ637" s="481"/>
      <c r="CA637" s="481"/>
      <c r="CB637" s="481"/>
      <c r="CC637" s="481"/>
      <c r="CD637" s="178"/>
    </row>
    <row r="638" spans="32:82">
      <c r="AF638" s="3" t="s">
        <v>985</v>
      </c>
      <c r="AK638" s="363"/>
      <c r="AL638" s="328">
        <v>1999</v>
      </c>
      <c r="AM638" s="328">
        <v>2000</v>
      </c>
      <c r="AN638" s="328">
        <v>2001</v>
      </c>
      <c r="AO638" s="329">
        <v>2002</v>
      </c>
      <c r="AP638" s="148">
        <f t="shared" ref="AP638:AW638" si="3399">AO638+1</f>
        <v>2003</v>
      </c>
      <c r="AQ638" s="148">
        <f t="shared" si="3399"/>
        <v>2004</v>
      </c>
      <c r="AR638" s="148">
        <f t="shared" si="3399"/>
        <v>2005</v>
      </c>
      <c r="AS638" s="148">
        <f t="shared" si="3399"/>
        <v>2006</v>
      </c>
      <c r="AT638" s="148">
        <f t="shared" si="3399"/>
        <v>2007</v>
      </c>
      <c r="AU638" s="3">
        <f t="shared" si="3399"/>
        <v>2008</v>
      </c>
      <c r="AV638" s="3">
        <f t="shared" si="3399"/>
        <v>2009</v>
      </c>
      <c r="AW638" s="3">
        <f t="shared" si="3399"/>
        <v>2010</v>
      </c>
      <c r="AX638" s="3">
        <f t="shared" ref="AX638:BL638" si="3400">AW638+1</f>
        <v>2011</v>
      </c>
      <c r="AY638" s="3">
        <f t="shared" si="3400"/>
        <v>2012</v>
      </c>
      <c r="AZ638" s="3">
        <f t="shared" si="3400"/>
        <v>2013</v>
      </c>
      <c r="BA638" s="3">
        <f t="shared" si="3400"/>
        <v>2014</v>
      </c>
      <c r="BB638" s="3">
        <f t="shared" si="3400"/>
        <v>2015</v>
      </c>
      <c r="BC638" s="121">
        <f t="shared" si="3400"/>
        <v>2016</v>
      </c>
      <c r="BD638" s="121">
        <f t="shared" si="3400"/>
        <v>2017</v>
      </c>
      <c r="BE638" s="121">
        <f t="shared" si="3400"/>
        <v>2018</v>
      </c>
      <c r="BF638" s="121">
        <f t="shared" si="3400"/>
        <v>2019</v>
      </c>
      <c r="BG638" s="121">
        <f t="shared" si="3400"/>
        <v>2020</v>
      </c>
      <c r="BH638" s="121">
        <f t="shared" si="3400"/>
        <v>2021</v>
      </c>
      <c r="BI638" s="294">
        <f t="shared" si="3400"/>
        <v>2022</v>
      </c>
      <c r="BJ638" s="121">
        <f t="shared" si="3400"/>
        <v>2023</v>
      </c>
      <c r="BK638" s="121">
        <f t="shared" si="3400"/>
        <v>2024</v>
      </c>
      <c r="BL638" s="121">
        <f t="shared" si="3400"/>
        <v>2025</v>
      </c>
      <c r="BM638" s="481">
        <f t="shared" ref="BM638" si="3401">BL638+1</f>
        <v>2026</v>
      </c>
      <c r="BN638" s="481">
        <f t="shared" ref="BN638" si="3402">BM638+1</f>
        <v>2027</v>
      </c>
      <c r="BO638" s="481">
        <f t="shared" ref="BO638" si="3403">BN638+1</f>
        <v>2028</v>
      </c>
      <c r="BP638" s="481">
        <f t="shared" ref="BP638" si="3404">BO638+1</f>
        <v>2029</v>
      </c>
      <c r="BQ638" s="481">
        <f t="shared" ref="BQ638" si="3405">BP638+1</f>
        <v>2030</v>
      </c>
      <c r="BR638" s="481">
        <f t="shared" ref="BR638" si="3406">BQ638+1</f>
        <v>2031</v>
      </c>
      <c r="BS638" s="481">
        <f t="shared" ref="BS638" si="3407">BR638+1</f>
        <v>2032</v>
      </c>
      <c r="BT638" s="481">
        <f t="shared" ref="BT638" si="3408">BS638+1</f>
        <v>2033</v>
      </c>
      <c r="BU638" s="481">
        <f t="shared" ref="BU638" si="3409">BT638+1</f>
        <v>2034</v>
      </c>
      <c r="BV638" s="481">
        <f t="shared" ref="BV638" si="3410">BU638+1</f>
        <v>2035</v>
      </c>
      <c r="BW638" s="481">
        <f t="shared" ref="BW638" si="3411">BV638+1</f>
        <v>2036</v>
      </c>
      <c r="BX638" s="481">
        <f t="shared" ref="BX638" si="3412">BW638+1</f>
        <v>2037</v>
      </c>
      <c r="BY638" s="481">
        <f t="shared" ref="BY638" si="3413">BX638+1</f>
        <v>2038</v>
      </c>
      <c r="BZ638" s="481">
        <f t="shared" ref="BZ638" si="3414">BY638+1</f>
        <v>2039</v>
      </c>
      <c r="CA638" s="481">
        <f t="shared" ref="CA638" si="3415">BZ638+1</f>
        <v>2040</v>
      </c>
      <c r="CB638" s="481">
        <f t="shared" ref="CB638" si="3416">CA638+1</f>
        <v>2041</v>
      </c>
      <c r="CC638" s="481">
        <f t="shared" ref="CC638" si="3417">CB638+1</f>
        <v>2042</v>
      </c>
      <c r="CD638" s="178"/>
    </row>
    <row r="639" spans="32:82">
      <c r="AF639" s="121">
        <f>IF($AO$627=1998,AN29,IF($AO$627=2001,AN57,IF($AO$627=2004,AN85,IF($AO$627=2007,AN159,IF($AO$627=2008,AN232,IF($AO$627=2011,AN305,IF($AO$627=2013,AN378,IF($AO$627=2015,AN451,IF($AO$627=2017,AN524,AN671)))))))))</f>
        <v>0</v>
      </c>
      <c r="AK639" s="363"/>
      <c r="AL639" s="122" t="s">
        <v>721</v>
      </c>
      <c r="AM639" s="122" t="s">
        <v>721</v>
      </c>
      <c r="AN639" s="122" t="s">
        <v>721</v>
      </c>
      <c r="AO639" s="293" t="s">
        <v>721</v>
      </c>
      <c r="AP639" s="148" t="s">
        <v>721</v>
      </c>
      <c r="AQ639" s="148" t="s">
        <v>721</v>
      </c>
      <c r="AR639" s="148" t="s">
        <v>721</v>
      </c>
      <c r="AS639" s="148" t="s">
        <v>721</v>
      </c>
      <c r="AT639" s="148" t="s">
        <v>721</v>
      </c>
      <c r="AU639" s="3" t="s">
        <v>721</v>
      </c>
      <c r="AV639" s="3" t="s">
        <v>721</v>
      </c>
      <c r="AW639" s="3" t="s">
        <v>721</v>
      </c>
      <c r="AX639" s="3" t="s">
        <v>721</v>
      </c>
      <c r="AY639" s="3" t="s">
        <v>721</v>
      </c>
      <c r="AZ639" s="3" t="s">
        <v>721</v>
      </c>
      <c r="BA639" s="3" t="s">
        <v>721</v>
      </c>
      <c r="BB639" s="3" t="s">
        <v>721</v>
      </c>
      <c r="BC639" s="121" t="s">
        <v>721</v>
      </c>
      <c r="BD639" s="121" t="s">
        <v>721</v>
      </c>
      <c r="BE639" s="121" t="s">
        <v>721</v>
      </c>
      <c r="BF639" s="121" t="s">
        <v>721</v>
      </c>
      <c r="BG639" s="121" t="s">
        <v>721</v>
      </c>
      <c r="BH639" s="121" t="s">
        <v>721</v>
      </c>
      <c r="BI639" s="294" t="s">
        <v>721</v>
      </c>
      <c r="BJ639" s="121" t="s">
        <v>721</v>
      </c>
      <c r="BK639" s="121" t="s">
        <v>721</v>
      </c>
      <c r="BL639" s="121" t="s">
        <v>721</v>
      </c>
      <c r="BM639" s="481" t="s">
        <v>721</v>
      </c>
      <c r="BN639" s="481" t="s">
        <v>721</v>
      </c>
      <c r="BO639" s="481" t="s">
        <v>721</v>
      </c>
      <c r="BP639" s="481" t="s">
        <v>721</v>
      </c>
      <c r="BQ639" s="481" t="s">
        <v>721</v>
      </c>
      <c r="BR639" s="481" t="s">
        <v>721</v>
      </c>
      <c r="BS639" s="481" t="s">
        <v>721</v>
      </c>
      <c r="BT639" s="481" t="s">
        <v>721</v>
      </c>
      <c r="BU639" s="481" t="s">
        <v>721</v>
      </c>
      <c r="BV639" s="481" t="s">
        <v>721</v>
      </c>
      <c r="BW639" s="481" t="s">
        <v>721</v>
      </c>
      <c r="BX639" s="481" t="s">
        <v>721</v>
      </c>
      <c r="BY639" s="481" t="s">
        <v>721</v>
      </c>
      <c r="BZ639" s="481" t="s">
        <v>721</v>
      </c>
      <c r="CA639" s="481" t="s">
        <v>721</v>
      </c>
      <c r="CB639" s="481" t="s">
        <v>721</v>
      </c>
      <c r="CC639" s="481" t="s">
        <v>721</v>
      </c>
      <c r="CD639" s="178"/>
    </row>
    <row r="640" spans="32:82">
      <c r="AK640" s="171" t="s">
        <v>715</v>
      </c>
      <c r="AL640" s="300">
        <f t="shared" ref="AL640:AM645" si="3418">IF($AO$627=1998,AL38,IF($AO$627=2001,AL66,IF($AO$627=2004,AL94,AL168)))</f>
        <v>0</v>
      </c>
      <c r="AM640" s="300">
        <f t="shared" si="3418"/>
        <v>0</v>
      </c>
      <c r="AN640" s="300">
        <f>IF($AO$627=1998,AN38,IF($AO$627=2001,AN66,IF($AO$627=2004,AN94,IF($AO$627=2007,AN168,IF($AO$627=2008,AN241,IF($AO$627=2011,AN314,IF($AO$627=2013,AN387,IF($AO$627=2015,AN460,IF($AO$627=2020,AN533,AN606)))))))))</f>
        <v>2.6651231066002534E-2</v>
      </c>
      <c r="AO640" s="300">
        <f t="shared" ref="AO640:CC640" si="3419">IF($AO$627=1998,AO38,IF($AO$627=2001,AO66,IF($AO$627=2004,AO94,IF($AO$627=2007,AO168,IF($AO$627=2008,AO241,IF($AO$627=2011,AO314,IF($AO$627=2013,AO387,IF($AO$627=2015,AO460,IF($AO$627=2020,AO533,AO606)))))))))</f>
        <v>3.7659730819599391E-2</v>
      </c>
      <c r="AP640" s="300">
        <f t="shared" si="3419"/>
        <v>4.1433788213758316E-2</v>
      </c>
      <c r="AQ640" s="300">
        <f t="shared" si="3419"/>
        <v>4.1022225148983571E-2</v>
      </c>
      <c r="AR640" s="300">
        <f t="shared" si="3419"/>
        <v>3.2974624821844323E-2</v>
      </c>
      <c r="AS640" s="300">
        <f t="shared" si="3419"/>
        <v>1.741105519772157E-2</v>
      </c>
      <c r="AT640" s="300">
        <f t="shared" si="3419"/>
        <v>1.0559160160651171E-2</v>
      </c>
      <c r="AU640" s="300">
        <f t="shared" si="3419"/>
        <v>1.0162187059377326E-2</v>
      </c>
      <c r="AV640" s="300">
        <f t="shared" si="3419"/>
        <v>1.7668932912550117E-2</v>
      </c>
      <c r="AW640" s="300">
        <f t="shared" si="3419"/>
        <v>2.5444356029305171E-2</v>
      </c>
      <c r="AX640" s="300">
        <f t="shared" si="3419"/>
        <v>2.4641313377188334E-2</v>
      </c>
      <c r="AY640" s="300">
        <f t="shared" si="3419"/>
        <v>2.1741447391596669E-2</v>
      </c>
      <c r="AZ640" s="300">
        <f t="shared" si="3419"/>
        <v>2.5437233887533495E-2</v>
      </c>
      <c r="BA640" s="300">
        <f t="shared" si="3419"/>
        <v>1.3861492515345297E-2</v>
      </c>
      <c r="BB640" s="300">
        <f t="shared" si="3419"/>
        <v>1.3694652802078267E-2</v>
      </c>
      <c r="BC640" s="301">
        <f t="shared" si="3419"/>
        <v>1.2383656557784395E-2</v>
      </c>
      <c r="BD640" s="301">
        <f t="shared" si="3419"/>
        <v>1.3646416148230811E-2</v>
      </c>
      <c r="BE640" s="301">
        <f t="shared" si="3419"/>
        <v>1.451037729467175E-2</v>
      </c>
      <c r="BF640" s="301">
        <f t="shared" si="3419"/>
        <v>1.6186984318659059E-2</v>
      </c>
      <c r="BG640" s="301">
        <f t="shared" si="3419"/>
        <v>2.056297127094453E-2</v>
      </c>
      <c r="BH640" s="301">
        <f t="shared" si="3419"/>
        <v>2.2436713595748392E-2</v>
      </c>
      <c r="BI640" s="302">
        <f t="shared" si="3419"/>
        <v>2.1004539684301715E-2</v>
      </c>
      <c r="BJ640" s="301">
        <f t="shared" si="3419"/>
        <v>2.4462787806639907E-2</v>
      </c>
      <c r="BK640" s="301">
        <f t="shared" si="3419"/>
        <v>5.0900385505608714E-2</v>
      </c>
      <c r="BL640" s="301">
        <f t="shared" si="3419"/>
        <v>6.2614622044458779E-2</v>
      </c>
      <c r="BM640" s="480">
        <f t="shared" si="3419"/>
        <v>6.2614622044458779E-2</v>
      </c>
      <c r="BN640" s="480">
        <f t="shared" si="3419"/>
        <v>6.2614622044458779E-2</v>
      </c>
      <c r="BO640" s="480">
        <f t="shared" si="3419"/>
        <v>6.2614622044458779E-2</v>
      </c>
      <c r="BP640" s="480">
        <f t="shared" si="3419"/>
        <v>6.2614622044458779E-2</v>
      </c>
      <c r="BQ640" s="480">
        <f t="shared" si="3419"/>
        <v>6.2614622044458779E-2</v>
      </c>
      <c r="BR640" s="480">
        <f t="shared" si="3419"/>
        <v>6.2614622044458779E-2</v>
      </c>
      <c r="BS640" s="480">
        <f t="shared" si="3419"/>
        <v>6.2614622044458779E-2</v>
      </c>
      <c r="BT640" s="480">
        <f t="shared" si="3419"/>
        <v>6.2614622044458779E-2</v>
      </c>
      <c r="BU640" s="480">
        <f t="shared" si="3419"/>
        <v>6.2614622044458779E-2</v>
      </c>
      <c r="BV640" s="480">
        <f t="shared" si="3419"/>
        <v>6.2614622044458779E-2</v>
      </c>
      <c r="BW640" s="480">
        <f t="shared" si="3419"/>
        <v>6.2614622044458779E-2</v>
      </c>
      <c r="BX640" s="480">
        <f t="shared" si="3419"/>
        <v>6.2614622044458779E-2</v>
      </c>
      <c r="BY640" s="480">
        <f t="shared" si="3419"/>
        <v>6.2614622044458779E-2</v>
      </c>
      <c r="BZ640" s="480">
        <f t="shared" si="3419"/>
        <v>6.2614622044458779E-2</v>
      </c>
      <c r="CA640" s="480">
        <f t="shared" si="3419"/>
        <v>6.2614622044458779E-2</v>
      </c>
      <c r="CB640" s="480">
        <f t="shared" si="3419"/>
        <v>6.2614622044458779E-2</v>
      </c>
      <c r="CC640" s="480">
        <f t="shared" si="3419"/>
        <v>6.2614622044458779E-2</v>
      </c>
      <c r="CD640" s="178"/>
    </row>
    <row r="641" spans="37:82">
      <c r="AK641" s="171" t="s">
        <v>716</v>
      </c>
      <c r="AL641" s="309">
        <f t="shared" si="3418"/>
        <v>0</v>
      </c>
      <c r="AM641" s="309">
        <f t="shared" si="3418"/>
        <v>0</v>
      </c>
      <c r="AN641" s="300">
        <f t="shared" ref="AN641:CC641" si="3420">IF($AO$627=1998,AN39,IF($AO$627=2001,AN67,IF($AO$627=2004,AN95,IF($AO$627=2007,AN169,IF($AO$627=2008,AN242,IF($AO$627=2011,AN315,IF($AO$627=2013,AN388,IF($AO$627=2015,AN461,IF($AO$627=2020,AN534,AN607)))))))))</f>
        <v>5.4500009839908214E-2</v>
      </c>
      <c r="AO641" s="300">
        <f t="shared" si="3420"/>
        <v>4.7799991598603153E-2</v>
      </c>
      <c r="AP641" s="300">
        <f t="shared" si="3420"/>
        <v>4.6599997461220122E-2</v>
      </c>
      <c r="AQ641" s="300">
        <f t="shared" si="3420"/>
        <v>4.5000007490993976E-2</v>
      </c>
      <c r="AR641" s="300">
        <f t="shared" si="3420"/>
        <v>3.9300011835601056E-2</v>
      </c>
      <c r="AS641" s="300">
        <f t="shared" si="3420"/>
        <v>3.6156695917221038E-2</v>
      </c>
      <c r="AT641" s="300">
        <f t="shared" si="3420"/>
        <v>3.8235620751875921E-2</v>
      </c>
      <c r="AU641" s="300">
        <f t="shared" si="3420"/>
        <v>4.410003903757409E-2</v>
      </c>
      <c r="AV641" s="300">
        <f t="shared" si="3420"/>
        <v>4.2200028760331243E-2</v>
      </c>
      <c r="AW641" s="300">
        <f t="shared" si="3420"/>
        <v>3.8900033450578686E-2</v>
      </c>
      <c r="AX641" s="300">
        <f t="shared" si="3420"/>
        <v>3.1000007537453245E-2</v>
      </c>
      <c r="AY641" s="300">
        <f t="shared" si="3420"/>
        <v>2.7100009653499013E-2</v>
      </c>
      <c r="AZ641" s="300">
        <f t="shared" si="3420"/>
        <v>2.2300050192195053E-2</v>
      </c>
      <c r="BA641" s="300">
        <f t="shared" si="3420"/>
        <v>2.5299957325744638E-2</v>
      </c>
      <c r="BB641" s="300">
        <f t="shared" si="3420"/>
        <v>1.5399960174683036E-2</v>
      </c>
      <c r="BC641" s="301">
        <f t="shared" si="3420"/>
        <v>1.1100034333807018E-2</v>
      </c>
      <c r="BD641" s="301">
        <f t="shared" si="3420"/>
        <v>7.1000003200292205E-3</v>
      </c>
      <c r="BE641" s="301">
        <f t="shared" si="3420"/>
        <v>9.1000155016305317E-3</v>
      </c>
      <c r="BF641" s="301">
        <f t="shared" si="3420"/>
        <v>8.6000335029261521E-3</v>
      </c>
      <c r="BG641" s="301">
        <f t="shared" si="3420"/>
        <v>1.0400554570129117E-3</v>
      </c>
      <c r="BH641" s="301">
        <f t="shared" si="3420"/>
        <v>-2.1600186074329786E-3</v>
      </c>
      <c r="BI641" s="302">
        <f t="shared" si="3420"/>
        <v>8.7995469739587939E-4</v>
      </c>
      <c r="BJ641" s="301">
        <f t="shared" si="3420"/>
        <v>2.3329968858514682E-2</v>
      </c>
      <c r="BK641" s="301">
        <f t="shared" si="3420"/>
        <v>3.0590005328907655E-2</v>
      </c>
      <c r="BL641" s="301">
        <f t="shared" si="3420"/>
        <v>2.6869942060977925E-2</v>
      </c>
      <c r="BM641" s="480">
        <f t="shared" si="3420"/>
        <v>2.6869942060977925E-2</v>
      </c>
      <c r="BN641" s="480">
        <f t="shared" si="3420"/>
        <v>2.6869942060977925E-2</v>
      </c>
      <c r="BO641" s="480">
        <f t="shared" si="3420"/>
        <v>2.6869942060977925E-2</v>
      </c>
      <c r="BP641" s="480">
        <f t="shared" si="3420"/>
        <v>2.6869942060977925E-2</v>
      </c>
      <c r="BQ641" s="480">
        <f t="shared" si="3420"/>
        <v>2.6869942060977925E-2</v>
      </c>
      <c r="BR641" s="480">
        <f t="shared" si="3420"/>
        <v>2.6869942060977925E-2</v>
      </c>
      <c r="BS641" s="480">
        <f t="shared" si="3420"/>
        <v>2.6869942060977925E-2</v>
      </c>
      <c r="BT641" s="480">
        <f t="shared" si="3420"/>
        <v>2.6869942060977925E-2</v>
      </c>
      <c r="BU641" s="480">
        <f t="shared" si="3420"/>
        <v>2.6869942060977925E-2</v>
      </c>
      <c r="BV641" s="480">
        <f t="shared" si="3420"/>
        <v>2.6869942060977925E-2</v>
      </c>
      <c r="BW641" s="480">
        <f t="shared" si="3420"/>
        <v>2.6869942060977925E-2</v>
      </c>
      <c r="BX641" s="480">
        <f t="shared" si="3420"/>
        <v>2.6869942060977925E-2</v>
      </c>
      <c r="BY641" s="480">
        <f t="shared" si="3420"/>
        <v>2.6869942060977925E-2</v>
      </c>
      <c r="BZ641" s="480">
        <f t="shared" si="3420"/>
        <v>2.6869942060977925E-2</v>
      </c>
      <c r="CA641" s="480">
        <f t="shared" si="3420"/>
        <v>2.6869942060977925E-2</v>
      </c>
      <c r="CB641" s="480">
        <f t="shared" si="3420"/>
        <v>2.6869942060977925E-2</v>
      </c>
      <c r="CC641" s="480">
        <f t="shared" si="3420"/>
        <v>2.6869942060977925E-2</v>
      </c>
      <c r="CD641" s="178"/>
    </row>
    <row r="642" spans="37:82">
      <c r="AK642" s="171" t="s">
        <v>717</v>
      </c>
      <c r="AL642" s="309">
        <f t="shared" si="3418"/>
        <v>0</v>
      </c>
      <c r="AM642" s="309">
        <f t="shared" si="3418"/>
        <v>0</v>
      </c>
      <c r="AN642" s="300">
        <f t="shared" ref="AN642:CC642" si="3421">IF($AO$627=1998,AN40,IF($AO$627=2001,AN68,IF($AO$627=2004,AN96,IF($AO$627=2007,AN170,IF($AO$627=2008,AN243,IF($AO$627=2011,AN316,IF($AO$627=2013,AN389,IF($AO$627=2015,AN462,IF($AO$627=2020,AN535,AN608)))))))))</f>
        <v>0.214</v>
      </c>
      <c r="AO642" s="300">
        <f t="shared" si="3421"/>
        <v>0.214</v>
      </c>
      <c r="AP642" s="300">
        <f t="shared" si="3421"/>
        <v>0.214</v>
      </c>
      <c r="AQ642" s="300">
        <f t="shared" si="3421"/>
        <v>0.214</v>
      </c>
      <c r="AR642" s="300">
        <f t="shared" si="3421"/>
        <v>0.214</v>
      </c>
      <c r="AS642" s="300">
        <f t="shared" si="3421"/>
        <v>0.214</v>
      </c>
      <c r="AT642" s="300">
        <f t="shared" si="3421"/>
        <v>0.20100000000000001</v>
      </c>
      <c r="AU642" s="300">
        <f t="shared" si="3421"/>
        <v>0.20100000000000001</v>
      </c>
      <c r="AV642" s="300">
        <f t="shared" si="3421"/>
        <v>0.20100000000000001</v>
      </c>
      <c r="AW642" s="300">
        <f t="shared" si="3421"/>
        <v>0.20100000000000001</v>
      </c>
      <c r="AX642" s="300">
        <f t="shared" si="3421"/>
        <v>0.20100000000000001</v>
      </c>
      <c r="AY642" s="300">
        <f t="shared" si="3421"/>
        <v>0.20100000000000001</v>
      </c>
      <c r="AZ642" s="300">
        <f t="shared" si="3421"/>
        <v>0.20100000000000001</v>
      </c>
      <c r="BA642" s="300">
        <f t="shared" si="3421"/>
        <v>0.20100000000000001</v>
      </c>
      <c r="BB642" s="300">
        <f t="shared" si="3421"/>
        <v>0.20100000000000001</v>
      </c>
      <c r="BC642" s="301">
        <f t="shared" si="3421"/>
        <v>0.20100000000000001</v>
      </c>
      <c r="BD642" s="301">
        <f t="shared" si="3421"/>
        <v>0.20100000000000001</v>
      </c>
      <c r="BE642" s="301">
        <f t="shared" si="3421"/>
        <v>0.20100000000000001</v>
      </c>
      <c r="BF642" s="301">
        <f t="shared" si="3421"/>
        <v>0.20100000000000001</v>
      </c>
      <c r="BG642" s="301">
        <f t="shared" si="3421"/>
        <v>0.20100000000000001</v>
      </c>
      <c r="BH642" s="301">
        <f t="shared" si="3421"/>
        <v>0.20100000000000001</v>
      </c>
      <c r="BI642" s="302">
        <f t="shared" si="3421"/>
        <v>0.20100000000000001</v>
      </c>
      <c r="BJ642" s="301">
        <f t="shared" si="3421"/>
        <v>0.25</v>
      </c>
      <c r="BK642" s="301">
        <f t="shared" si="3421"/>
        <v>0.25</v>
      </c>
      <c r="BL642" s="301">
        <f t="shared" si="3421"/>
        <v>0.25</v>
      </c>
      <c r="BM642" s="480">
        <f t="shared" si="3421"/>
        <v>0.25</v>
      </c>
      <c r="BN642" s="480">
        <f t="shared" si="3421"/>
        <v>0.25</v>
      </c>
      <c r="BO642" s="480">
        <f t="shared" si="3421"/>
        <v>0.25</v>
      </c>
      <c r="BP642" s="480">
        <f t="shared" si="3421"/>
        <v>0.25</v>
      </c>
      <c r="BQ642" s="480">
        <f t="shared" si="3421"/>
        <v>0.25</v>
      </c>
      <c r="BR642" s="480">
        <f t="shared" si="3421"/>
        <v>0.25</v>
      </c>
      <c r="BS642" s="480">
        <f t="shared" si="3421"/>
        <v>0.25</v>
      </c>
      <c r="BT642" s="480">
        <f t="shared" si="3421"/>
        <v>0.25</v>
      </c>
      <c r="BU642" s="480">
        <f t="shared" si="3421"/>
        <v>0.25</v>
      </c>
      <c r="BV642" s="480">
        <f t="shared" si="3421"/>
        <v>0.25</v>
      </c>
      <c r="BW642" s="480">
        <f t="shared" si="3421"/>
        <v>0.25</v>
      </c>
      <c r="BX642" s="480">
        <f t="shared" si="3421"/>
        <v>0.25</v>
      </c>
      <c r="BY642" s="480">
        <f t="shared" si="3421"/>
        <v>0.25</v>
      </c>
      <c r="BZ642" s="480">
        <f t="shared" si="3421"/>
        <v>0.25</v>
      </c>
      <c r="CA642" s="480">
        <f t="shared" si="3421"/>
        <v>0.25</v>
      </c>
      <c r="CB642" s="480">
        <f t="shared" si="3421"/>
        <v>0.25</v>
      </c>
      <c r="CC642" s="480">
        <f t="shared" si="3421"/>
        <v>0.25</v>
      </c>
      <c r="CD642" s="178"/>
    </row>
    <row r="643" spans="37:82" ht="15.6">
      <c r="AK643" s="171" t="s">
        <v>718</v>
      </c>
      <c r="AL643" s="309">
        <f t="shared" si="3418"/>
        <v>0</v>
      </c>
      <c r="AM643" s="309">
        <f t="shared" si="3418"/>
        <v>0</v>
      </c>
      <c r="AN643" s="300">
        <f t="shared" ref="AN643:CC643" si="3422">IF($AO$627=1998,AN41,IF($AO$627=2001,AN69,IF($AO$627=2004,AN97,IF($AO$627=2007,AN171,IF($AO$627=2008,AN244,IF($AO$627=2011,AN317,IF($AO$627=2013,AN390,IF($AO$627=2015,AN463,IF($AO$627=2020,AN536,AN609)))))))))</f>
        <v>0</v>
      </c>
      <c r="AO643" s="300">
        <f t="shared" si="3422"/>
        <v>0</v>
      </c>
      <c r="AP643" s="300">
        <f t="shared" si="3422"/>
        <v>0</v>
      </c>
      <c r="AQ643" s="300">
        <f t="shared" si="3422"/>
        <v>0</v>
      </c>
      <c r="AR643" s="300">
        <f t="shared" si="3422"/>
        <v>0</v>
      </c>
      <c r="AS643" s="300">
        <f t="shared" si="3422"/>
        <v>0</v>
      </c>
      <c r="AT643" s="300">
        <f t="shared" si="3422"/>
        <v>0</v>
      </c>
      <c r="AU643" s="300">
        <f t="shared" si="3422"/>
        <v>0</v>
      </c>
      <c r="AV643" s="300">
        <f t="shared" si="3422"/>
        <v>0</v>
      </c>
      <c r="AW643" s="300">
        <f t="shared" si="3422"/>
        <v>0</v>
      </c>
      <c r="AX643" s="300">
        <f t="shared" si="3422"/>
        <v>0</v>
      </c>
      <c r="AY643" s="300">
        <f t="shared" si="3422"/>
        <v>0</v>
      </c>
      <c r="AZ643" s="300">
        <f t="shared" si="3422"/>
        <v>0</v>
      </c>
      <c r="BA643" s="300">
        <f t="shared" si="3422"/>
        <v>0</v>
      </c>
      <c r="BB643" s="300">
        <f t="shared" si="3422"/>
        <v>0</v>
      </c>
      <c r="BC643" s="301">
        <f t="shared" si="3422"/>
        <v>0</v>
      </c>
      <c r="BD643" s="301">
        <f t="shared" si="3422"/>
        <v>0</v>
      </c>
      <c r="BE643" s="301">
        <f t="shared" si="3422"/>
        <v>0</v>
      </c>
      <c r="BF643" s="301">
        <f t="shared" si="3422"/>
        <v>0</v>
      </c>
      <c r="BG643" s="301">
        <f t="shared" si="3422"/>
        <v>0</v>
      </c>
      <c r="BH643" s="301">
        <f t="shared" si="3422"/>
        <v>0</v>
      </c>
      <c r="BI643" s="302">
        <f t="shared" si="3422"/>
        <v>0</v>
      </c>
      <c r="BJ643" s="301">
        <f t="shared" si="3422"/>
        <v>0</v>
      </c>
      <c r="BK643" s="301">
        <f t="shared" si="3422"/>
        <v>0</v>
      </c>
      <c r="BL643" s="301">
        <f t="shared" si="3422"/>
        <v>0</v>
      </c>
      <c r="BM643" s="480">
        <f t="shared" si="3422"/>
        <v>0</v>
      </c>
      <c r="BN643" s="480">
        <f t="shared" si="3422"/>
        <v>0</v>
      </c>
      <c r="BO643" s="480">
        <f t="shared" si="3422"/>
        <v>0</v>
      </c>
      <c r="BP643" s="480">
        <f t="shared" si="3422"/>
        <v>0</v>
      </c>
      <c r="BQ643" s="480">
        <f t="shared" si="3422"/>
        <v>0</v>
      </c>
      <c r="BR643" s="480">
        <f t="shared" si="3422"/>
        <v>0</v>
      </c>
      <c r="BS643" s="480">
        <f t="shared" si="3422"/>
        <v>0</v>
      </c>
      <c r="BT643" s="480">
        <f t="shared" si="3422"/>
        <v>0</v>
      </c>
      <c r="BU643" s="480">
        <f t="shared" si="3422"/>
        <v>0</v>
      </c>
      <c r="BV643" s="480">
        <f t="shared" si="3422"/>
        <v>0</v>
      </c>
      <c r="BW643" s="480">
        <f t="shared" si="3422"/>
        <v>0</v>
      </c>
      <c r="BX643" s="480">
        <f t="shared" si="3422"/>
        <v>0</v>
      </c>
      <c r="BY643" s="480">
        <f t="shared" si="3422"/>
        <v>0</v>
      </c>
      <c r="BZ643" s="480">
        <f t="shared" si="3422"/>
        <v>0</v>
      </c>
      <c r="CA643" s="480">
        <f t="shared" si="3422"/>
        <v>0</v>
      </c>
      <c r="CB643" s="480">
        <f t="shared" si="3422"/>
        <v>0</v>
      </c>
      <c r="CC643" s="480">
        <f t="shared" si="3422"/>
        <v>0</v>
      </c>
      <c r="CD643" s="178"/>
    </row>
    <row r="644" spans="37:82">
      <c r="AK644" s="171" t="s">
        <v>719</v>
      </c>
      <c r="AL644" s="338">
        <f t="shared" si="3418"/>
        <v>0</v>
      </c>
      <c r="AM644" s="338">
        <f t="shared" si="3418"/>
        <v>0</v>
      </c>
      <c r="AN644" s="300">
        <f t="shared" ref="AN644:CC644" si="3423">IF($AO$627=1998,AN42,IF($AO$627=2001,AN70,IF($AO$627=2004,AN98,IF($AO$627=2007,AN172,IF($AO$627=2008,AN245,IF($AO$627=2011,AN318,IF($AO$627=2013,AN391,IF($AO$627=2015,AN464,IF($AO$627=2020,AN537,AN610)))))))))</f>
        <v>0.21</v>
      </c>
      <c r="AO644" s="300">
        <f t="shared" si="3423"/>
        <v>0.21</v>
      </c>
      <c r="AP644" s="300">
        <f t="shared" si="3423"/>
        <v>0.21</v>
      </c>
      <c r="AQ644" s="300">
        <f t="shared" si="3423"/>
        <v>0.21</v>
      </c>
      <c r="AR644" s="300">
        <f t="shared" si="3423"/>
        <v>0.21</v>
      </c>
      <c r="AS644" s="300">
        <f t="shared" si="3423"/>
        <v>0.21</v>
      </c>
      <c r="AT644" s="300">
        <f t="shared" si="3423"/>
        <v>0.17</v>
      </c>
      <c r="AU644" s="300">
        <f t="shared" si="3423"/>
        <v>0.22</v>
      </c>
      <c r="AV644" s="300">
        <f t="shared" si="3423"/>
        <v>0.22</v>
      </c>
      <c r="AW644" s="300">
        <f t="shared" si="3423"/>
        <v>0.22</v>
      </c>
      <c r="AX644" s="300">
        <f t="shared" si="3423"/>
        <v>0.22</v>
      </c>
      <c r="AY644" s="300">
        <f t="shared" si="3423"/>
        <v>0.22</v>
      </c>
      <c r="AZ644" s="300">
        <f t="shared" si="3423"/>
        <v>0.22</v>
      </c>
      <c r="BA644" s="300">
        <f t="shared" si="3423"/>
        <v>0.22</v>
      </c>
      <c r="BB644" s="300">
        <f t="shared" si="3423"/>
        <v>0.23</v>
      </c>
      <c r="BC644" s="301">
        <f t="shared" si="3423"/>
        <v>0.23</v>
      </c>
      <c r="BD644" s="301">
        <f t="shared" si="3423"/>
        <v>0.23</v>
      </c>
      <c r="BE644" s="301">
        <f t="shared" si="3423"/>
        <v>0.23</v>
      </c>
      <c r="BF644" s="301">
        <f t="shared" si="3423"/>
        <v>0.22800000000000001</v>
      </c>
      <c r="BG644" s="301">
        <f t="shared" si="3423"/>
        <v>0.22800000000000001</v>
      </c>
      <c r="BH644" s="301">
        <f t="shared" si="3423"/>
        <v>0.22800000000000001</v>
      </c>
      <c r="BI644" s="302">
        <f t="shared" si="3423"/>
        <v>0.22800000000000001</v>
      </c>
      <c r="BJ644" s="301">
        <f t="shared" si="3423"/>
        <v>0.249</v>
      </c>
      <c r="BK644" s="301">
        <f t="shared" si="3423"/>
        <v>0.249</v>
      </c>
      <c r="BL644" s="301">
        <f t="shared" si="3423"/>
        <v>0.249</v>
      </c>
      <c r="BM644" s="480">
        <f t="shared" si="3423"/>
        <v>0.249</v>
      </c>
      <c r="BN644" s="480">
        <f t="shared" si="3423"/>
        <v>0.249</v>
      </c>
      <c r="BO644" s="480">
        <f t="shared" si="3423"/>
        <v>0.249</v>
      </c>
      <c r="BP644" s="480">
        <f t="shared" si="3423"/>
        <v>0.249</v>
      </c>
      <c r="BQ644" s="480">
        <f t="shared" si="3423"/>
        <v>0.249</v>
      </c>
      <c r="BR644" s="480">
        <f t="shared" si="3423"/>
        <v>0.249</v>
      </c>
      <c r="BS644" s="480">
        <f t="shared" si="3423"/>
        <v>0.249</v>
      </c>
      <c r="BT644" s="480">
        <f t="shared" si="3423"/>
        <v>0.249</v>
      </c>
      <c r="BU644" s="480">
        <f t="shared" si="3423"/>
        <v>0.249</v>
      </c>
      <c r="BV644" s="480">
        <f t="shared" si="3423"/>
        <v>0.249</v>
      </c>
      <c r="BW644" s="480">
        <f t="shared" si="3423"/>
        <v>0.249</v>
      </c>
      <c r="BX644" s="480">
        <f t="shared" si="3423"/>
        <v>0.249</v>
      </c>
      <c r="BY644" s="480">
        <f t="shared" si="3423"/>
        <v>0.249</v>
      </c>
      <c r="BZ644" s="480">
        <f t="shared" si="3423"/>
        <v>0.249</v>
      </c>
      <c r="CA644" s="480">
        <f t="shared" si="3423"/>
        <v>0.249</v>
      </c>
      <c r="CB644" s="480">
        <f t="shared" si="3423"/>
        <v>0.249</v>
      </c>
      <c r="CC644" s="480">
        <f t="shared" si="3423"/>
        <v>0.249</v>
      </c>
      <c r="CD644" s="178"/>
    </row>
    <row r="645" spans="37:82">
      <c r="AK645" s="171" t="s">
        <v>720</v>
      </c>
      <c r="AL645" s="366">
        <f t="shared" si="3418"/>
        <v>0</v>
      </c>
      <c r="AM645" s="366">
        <f t="shared" si="3418"/>
        <v>0</v>
      </c>
      <c r="AN645" s="300">
        <f t="shared" ref="AN645:CC645" si="3424">IF($AO$627=1998,AN43,IF($AO$627=2001,AN71,IF($AO$627=2004,AN99,IF($AO$627=2007,AN173,IF($AO$627=2008,AN246,IF($AO$627=2011,AN319,IF($AO$627=2013,AN392,IF($AO$627=2015,AN465,IF($AO$627=2020,AN538,AN611)))))))))</f>
        <v>0.02</v>
      </c>
      <c r="AO645" s="300">
        <f t="shared" si="3424"/>
        <v>0.02</v>
      </c>
      <c r="AP645" s="300">
        <f t="shared" si="3424"/>
        <v>0.02</v>
      </c>
      <c r="AQ645" s="300">
        <f t="shared" si="3424"/>
        <v>0.02</v>
      </c>
      <c r="AR645" s="300">
        <f t="shared" si="3424"/>
        <v>0.02</v>
      </c>
      <c r="AS645" s="300">
        <f t="shared" si="3424"/>
        <v>0.02</v>
      </c>
      <c r="AT645" s="300">
        <f t="shared" si="3424"/>
        <v>0.02</v>
      </c>
      <c r="AU645" s="300">
        <f t="shared" si="3424"/>
        <v>0.02</v>
      </c>
      <c r="AV645" s="300">
        <f t="shared" si="3424"/>
        <v>0.02</v>
      </c>
      <c r="AW645" s="300">
        <f t="shared" si="3424"/>
        <v>0.02</v>
      </c>
      <c r="AX645" s="300">
        <f t="shared" si="3424"/>
        <v>0.02</v>
      </c>
      <c r="AY645" s="300">
        <f t="shared" si="3424"/>
        <v>0.02</v>
      </c>
      <c r="AZ645" s="300">
        <f t="shared" si="3424"/>
        <v>0.02</v>
      </c>
      <c r="BA645" s="300">
        <f t="shared" si="3424"/>
        <v>0.02</v>
      </c>
      <c r="BB645" s="300">
        <f t="shared" si="3424"/>
        <v>0.02</v>
      </c>
      <c r="BC645" s="301">
        <f t="shared" si="3424"/>
        <v>0.02</v>
      </c>
      <c r="BD645" s="301">
        <f t="shared" si="3424"/>
        <v>0.02</v>
      </c>
      <c r="BE645" s="301">
        <f t="shared" si="3424"/>
        <v>0.02</v>
      </c>
      <c r="BF645" s="301">
        <f t="shared" si="3424"/>
        <v>0.02</v>
      </c>
      <c r="BG645" s="301">
        <f t="shared" si="3424"/>
        <v>0.02</v>
      </c>
      <c r="BH645" s="301">
        <f t="shared" si="3424"/>
        <v>0.02</v>
      </c>
      <c r="BI645" s="302">
        <f t="shared" si="3424"/>
        <v>0.02</v>
      </c>
      <c r="BJ645" s="301">
        <f t="shared" si="3424"/>
        <v>0.02</v>
      </c>
      <c r="BK645" s="301">
        <f t="shared" si="3424"/>
        <v>0.02</v>
      </c>
      <c r="BL645" s="301">
        <f t="shared" si="3424"/>
        <v>0.02</v>
      </c>
      <c r="BM645" s="480">
        <f t="shared" si="3424"/>
        <v>0.02</v>
      </c>
      <c r="BN645" s="480">
        <f t="shared" si="3424"/>
        <v>0.02</v>
      </c>
      <c r="BO645" s="480">
        <f t="shared" si="3424"/>
        <v>0.02</v>
      </c>
      <c r="BP645" s="480">
        <f t="shared" si="3424"/>
        <v>0.02</v>
      </c>
      <c r="BQ645" s="480">
        <f t="shared" si="3424"/>
        <v>0.02</v>
      </c>
      <c r="BR645" s="480">
        <f t="shared" si="3424"/>
        <v>0.02</v>
      </c>
      <c r="BS645" s="480">
        <f t="shared" si="3424"/>
        <v>0.02</v>
      </c>
      <c r="BT645" s="480">
        <f t="shared" si="3424"/>
        <v>0.02</v>
      </c>
      <c r="BU645" s="480">
        <f t="shared" si="3424"/>
        <v>0.02</v>
      </c>
      <c r="BV645" s="480">
        <f t="shared" si="3424"/>
        <v>0.02</v>
      </c>
      <c r="BW645" s="480">
        <f t="shared" si="3424"/>
        <v>0.02</v>
      </c>
      <c r="BX645" s="480">
        <f t="shared" si="3424"/>
        <v>0.02</v>
      </c>
      <c r="BY645" s="480">
        <f t="shared" si="3424"/>
        <v>0.02</v>
      </c>
      <c r="BZ645" s="480">
        <f t="shared" si="3424"/>
        <v>0.02</v>
      </c>
      <c r="CA645" s="480">
        <f t="shared" si="3424"/>
        <v>0.02</v>
      </c>
      <c r="CB645" s="480">
        <f t="shared" si="3424"/>
        <v>0.02</v>
      </c>
      <c r="CC645" s="480">
        <f t="shared" si="3424"/>
        <v>0.02</v>
      </c>
      <c r="CD645" s="178"/>
    </row>
    <row r="646" spans="37:82">
      <c r="AK646" s="363"/>
      <c r="AL646" s="122"/>
      <c r="AM646" s="122"/>
      <c r="AN646" s="122"/>
      <c r="AO646" s="293"/>
      <c r="AP646" s="148"/>
      <c r="AQ646" s="148"/>
      <c r="AR646" s="148"/>
      <c r="AS646" s="148"/>
      <c r="AT646" s="148"/>
      <c r="BC646" s="121"/>
      <c r="BD646" s="121"/>
      <c r="BG646" s="121"/>
      <c r="BH646" s="121"/>
      <c r="BI646" s="294"/>
      <c r="BJ646" s="121"/>
      <c r="BK646" s="121"/>
      <c r="BL646" s="121"/>
      <c r="BM646" s="481"/>
      <c r="BN646" s="481"/>
      <c r="BO646" s="481"/>
      <c r="BP646" s="481"/>
      <c r="BQ646" s="481"/>
      <c r="BR646" s="481"/>
      <c r="BS646" s="481"/>
      <c r="BT646" s="481"/>
      <c r="BU646" s="481"/>
      <c r="BV646" s="481"/>
      <c r="BW646" s="481"/>
      <c r="BX646" s="481"/>
      <c r="BY646" s="481"/>
      <c r="BZ646" s="481"/>
      <c r="CA646" s="481"/>
      <c r="CB646" s="481"/>
      <c r="CC646" s="481"/>
      <c r="CD646" s="178"/>
    </row>
    <row r="647" spans="37:82">
      <c r="AK647" s="363"/>
      <c r="AL647" s="122">
        <v>1999</v>
      </c>
      <c r="AM647" s="122">
        <v>2000</v>
      </c>
      <c r="AN647" s="122">
        <v>2001</v>
      </c>
      <c r="AO647" s="329">
        <v>2002</v>
      </c>
      <c r="AP647" s="148">
        <f t="shared" ref="AP647:AW647" si="3425">AO647+1</f>
        <v>2003</v>
      </c>
      <c r="AQ647" s="148">
        <f t="shared" si="3425"/>
        <v>2004</v>
      </c>
      <c r="AR647" s="148">
        <f t="shared" si="3425"/>
        <v>2005</v>
      </c>
      <c r="AS647" s="148">
        <f t="shared" si="3425"/>
        <v>2006</v>
      </c>
      <c r="AT647" s="148">
        <f t="shared" si="3425"/>
        <v>2007</v>
      </c>
      <c r="AU647" s="3">
        <f t="shared" si="3425"/>
        <v>2008</v>
      </c>
      <c r="AV647" s="3">
        <f t="shared" si="3425"/>
        <v>2009</v>
      </c>
      <c r="AW647" s="3">
        <f t="shared" si="3425"/>
        <v>2010</v>
      </c>
      <c r="AX647" s="3">
        <f t="shared" ref="AX647:BL647" si="3426">AW647+1</f>
        <v>2011</v>
      </c>
      <c r="AY647" s="3">
        <f t="shared" si="3426"/>
        <v>2012</v>
      </c>
      <c r="AZ647" s="3">
        <f t="shared" si="3426"/>
        <v>2013</v>
      </c>
      <c r="BA647" s="3">
        <f t="shared" si="3426"/>
        <v>2014</v>
      </c>
      <c r="BB647" s="3">
        <f t="shared" si="3426"/>
        <v>2015</v>
      </c>
      <c r="BC647" s="121">
        <f t="shared" si="3426"/>
        <v>2016</v>
      </c>
      <c r="BD647" s="121">
        <f t="shared" si="3426"/>
        <v>2017</v>
      </c>
      <c r="BE647" s="121">
        <f t="shared" si="3426"/>
        <v>2018</v>
      </c>
      <c r="BF647" s="121">
        <f t="shared" si="3426"/>
        <v>2019</v>
      </c>
      <c r="BG647" s="121">
        <f t="shared" si="3426"/>
        <v>2020</v>
      </c>
      <c r="BH647" s="121">
        <f t="shared" si="3426"/>
        <v>2021</v>
      </c>
      <c r="BI647" s="294">
        <f t="shared" si="3426"/>
        <v>2022</v>
      </c>
      <c r="BJ647" s="121">
        <f t="shared" si="3426"/>
        <v>2023</v>
      </c>
      <c r="BK647" s="121">
        <f t="shared" si="3426"/>
        <v>2024</v>
      </c>
      <c r="BL647" s="121">
        <f t="shared" si="3426"/>
        <v>2025</v>
      </c>
      <c r="BM647" s="481">
        <f t="shared" ref="BM647" si="3427">BL647+1</f>
        <v>2026</v>
      </c>
      <c r="BN647" s="481">
        <f t="shared" ref="BN647" si="3428">BM647+1</f>
        <v>2027</v>
      </c>
      <c r="BO647" s="481">
        <f t="shared" ref="BO647" si="3429">BN647+1</f>
        <v>2028</v>
      </c>
      <c r="BP647" s="481">
        <f t="shared" ref="BP647" si="3430">BO647+1</f>
        <v>2029</v>
      </c>
      <c r="BQ647" s="481">
        <f t="shared" ref="BQ647" si="3431">BP647+1</f>
        <v>2030</v>
      </c>
      <c r="BR647" s="481">
        <f t="shared" ref="BR647" si="3432">BQ647+1</f>
        <v>2031</v>
      </c>
      <c r="BS647" s="481">
        <f t="shared" ref="BS647" si="3433">BR647+1</f>
        <v>2032</v>
      </c>
      <c r="BT647" s="481">
        <f t="shared" ref="BT647" si="3434">BS647+1</f>
        <v>2033</v>
      </c>
      <c r="BU647" s="481">
        <f t="shared" ref="BU647" si="3435">BT647+1</f>
        <v>2034</v>
      </c>
      <c r="BV647" s="481">
        <f t="shared" ref="BV647" si="3436">BU647+1</f>
        <v>2035</v>
      </c>
      <c r="BW647" s="481">
        <f t="shared" ref="BW647" si="3437">BV647+1</f>
        <v>2036</v>
      </c>
      <c r="BX647" s="481">
        <f t="shared" ref="BX647" si="3438">BW647+1</f>
        <v>2037</v>
      </c>
      <c r="BY647" s="481">
        <f t="shared" ref="BY647" si="3439">BX647+1</f>
        <v>2038</v>
      </c>
      <c r="BZ647" s="481">
        <f t="shared" ref="BZ647" si="3440">BY647+1</f>
        <v>2039</v>
      </c>
      <c r="CA647" s="481">
        <f t="shared" ref="CA647" si="3441">BZ647+1</f>
        <v>2040</v>
      </c>
      <c r="CB647" s="481">
        <f t="shared" ref="CB647" si="3442">CA647+1</f>
        <v>2041</v>
      </c>
      <c r="CC647" s="481">
        <f t="shared" ref="CC647" si="3443">CB647+1</f>
        <v>2042</v>
      </c>
      <c r="CD647" s="178"/>
    </row>
    <row r="648" spans="37:82">
      <c r="AK648" s="363"/>
      <c r="AL648" s="122" t="s">
        <v>722</v>
      </c>
      <c r="AM648" s="122" t="s">
        <v>722</v>
      </c>
      <c r="AN648" s="122" t="s">
        <v>722</v>
      </c>
      <c r="AO648" s="293" t="s">
        <v>722</v>
      </c>
      <c r="AP648" s="148" t="s">
        <v>722</v>
      </c>
      <c r="AQ648" s="148" t="s">
        <v>722</v>
      </c>
      <c r="AR648" s="148" t="s">
        <v>722</v>
      </c>
      <c r="AS648" s="148" t="s">
        <v>722</v>
      </c>
      <c r="AT648" s="148" t="s">
        <v>722</v>
      </c>
      <c r="AU648" s="3" t="s">
        <v>722</v>
      </c>
      <c r="AV648" s="3" t="s">
        <v>722</v>
      </c>
      <c r="AW648" s="3" t="s">
        <v>722</v>
      </c>
      <c r="AX648" s="3" t="s">
        <v>722</v>
      </c>
      <c r="AY648" s="3" t="s">
        <v>722</v>
      </c>
      <c r="AZ648" s="3" t="s">
        <v>722</v>
      </c>
      <c r="BA648" s="3" t="s">
        <v>722</v>
      </c>
      <c r="BB648" s="3" t="s">
        <v>722</v>
      </c>
      <c r="BC648" s="121" t="s">
        <v>722</v>
      </c>
      <c r="BD648" s="121" t="s">
        <v>722</v>
      </c>
      <c r="BE648" s="121" t="s">
        <v>722</v>
      </c>
      <c r="BF648" s="121" t="s">
        <v>722</v>
      </c>
      <c r="BG648" s="121" t="s">
        <v>722</v>
      </c>
      <c r="BH648" s="121" t="s">
        <v>722</v>
      </c>
      <c r="BI648" s="294" t="s">
        <v>722</v>
      </c>
      <c r="BJ648" s="121" t="s">
        <v>722</v>
      </c>
      <c r="BK648" s="121" t="s">
        <v>722</v>
      </c>
      <c r="BL648" s="121" t="s">
        <v>722</v>
      </c>
      <c r="BM648" s="481" t="s">
        <v>722</v>
      </c>
      <c r="BN648" s="481" t="s">
        <v>722</v>
      </c>
      <c r="BO648" s="481" t="s">
        <v>722</v>
      </c>
      <c r="BP648" s="481" t="s">
        <v>722</v>
      </c>
      <c r="BQ648" s="481" t="s">
        <v>722</v>
      </c>
      <c r="BR648" s="481" t="s">
        <v>722</v>
      </c>
      <c r="BS648" s="481" t="s">
        <v>722</v>
      </c>
      <c r="BT648" s="481" t="s">
        <v>722</v>
      </c>
      <c r="BU648" s="481" t="s">
        <v>722</v>
      </c>
      <c r="BV648" s="481" t="s">
        <v>722</v>
      </c>
      <c r="BW648" s="481" t="s">
        <v>722</v>
      </c>
      <c r="BX648" s="481" t="s">
        <v>722</v>
      </c>
      <c r="BY648" s="481" t="s">
        <v>722</v>
      </c>
      <c r="BZ648" s="481" t="s">
        <v>722</v>
      </c>
      <c r="CA648" s="481" t="s">
        <v>722</v>
      </c>
      <c r="CB648" s="481" t="s">
        <v>722</v>
      </c>
      <c r="CC648" s="481" t="s">
        <v>722</v>
      </c>
      <c r="CD648" s="178"/>
    </row>
    <row r="649" spans="37:82">
      <c r="AK649" s="171" t="s">
        <v>715</v>
      </c>
      <c r="AL649" s="300">
        <f t="shared" ref="AL649:AM654" si="3444">IF($AO$627=1998,AL47,IF($AO$627=2001,AL75,IF($AO$627=2004,AL103,AL177)))</f>
        <v>0</v>
      </c>
      <c r="AM649" s="300">
        <f t="shared" si="3444"/>
        <v>0</v>
      </c>
      <c r="AN649" s="300">
        <f>IF($AO$627=1998,AN47,IF($AO$627=2001,AN75,IF($AO$627=2004,AN103,IF($AO$627=2007,AN177,IF($AO$627=2008,AN250,IF($AO$627=2011,AN323,IF($AO$627=2013,AN396,IF($AO$627=2015,AN469,IF($AO$627=2020,AN542,AN615)))))))))</f>
        <v>2.6651231066002534E-2</v>
      </c>
      <c r="AO649" s="300">
        <f t="shared" ref="AO649:CC649" si="3445">IF($AO$627=1998,AO47,IF($AO$627=2001,AO75,IF($AO$627=2004,AO103,IF($AO$627=2007,AO177,IF($AO$627=2008,AO250,IF($AO$627=2011,AO323,IF($AO$627=2013,AO396,IF($AO$627=2015,AO469,IF($AO$627=2020,AO542,AO615)))))))))</f>
        <v>3.7659730819599391E-2</v>
      </c>
      <c r="AP649" s="300">
        <f t="shared" si="3445"/>
        <v>4.1433788213758316E-2</v>
      </c>
      <c r="AQ649" s="300">
        <f t="shared" si="3445"/>
        <v>4.1022225148983571E-2</v>
      </c>
      <c r="AR649" s="300">
        <f t="shared" si="3445"/>
        <v>3.2974624821844323E-2</v>
      </c>
      <c r="AS649" s="300">
        <f t="shared" si="3445"/>
        <v>1.741105519772157E-2</v>
      </c>
      <c r="AT649" s="300">
        <f t="shared" si="3445"/>
        <v>1.0559160160651171E-2</v>
      </c>
      <c r="AU649" s="300">
        <f t="shared" si="3445"/>
        <v>1.0162187059377326E-2</v>
      </c>
      <c r="AV649" s="300">
        <f t="shared" si="3445"/>
        <v>1.7668932912550117E-2</v>
      </c>
      <c r="AW649" s="300">
        <f t="shared" si="3445"/>
        <v>2.5444356029305171E-2</v>
      </c>
      <c r="AX649" s="300">
        <f t="shared" si="3445"/>
        <v>2.4641313377188334E-2</v>
      </c>
      <c r="AY649" s="300">
        <f t="shared" si="3445"/>
        <v>2.1741447391596669E-2</v>
      </c>
      <c r="AZ649" s="300">
        <f t="shared" si="3445"/>
        <v>2.5437233887533495E-2</v>
      </c>
      <c r="BA649" s="300">
        <f t="shared" si="3445"/>
        <v>1.3861492515345297E-2</v>
      </c>
      <c r="BB649" s="300">
        <f t="shared" si="3445"/>
        <v>1.3694652802078267E-2</v>
      </c>
      <c r="BC649" s="301">
        <f t="shared" si="3445"/>
        <v>1.2383656557784395E-2</v>
      </c>
      <c r="BD649" s="301">
        <f t="shared" si="3445"/>
        <v>1.3646416148230811E-2</v>
      </c>
      <c r="BE649" s="301">
        <f t="shared" si="3445"/>
        <v>1.451037729467175E-2</v>
      </c>
      <c r="BF649" s="301">
        <f t="shared" si="3445"/>
        <v>1.6186984318659059E-2</v>
      </c>
      <c r="BG649" s="301">
        <f t="shared" si="3445"/>
        <v>2.056297127094453E-2</v>
      </c>
      <c r="BH649" s="301">
        <f t="shared" si="3445"/>
        <v>2.2436713595748392E-2</v>
      </c>
      <c r="BI649" s="302">
        <f t="shared" si="3445"/>
        <v>2.1004539684301715E-2</v>
      </c>
      <c r="BJ649" s="301">
        <f t="shared" si="3445"/>
        <v>2.4462787806639907E-2</v>
      </c>
      <c r="BK649" s="301">
        <f t="shared" si="3445"/>
        <v>5.0900385505608714E-2</v>
      </c>
      <c r="BL649" s="301">
        <f t="shared" si="3445"/>
        <v>6.2614622044458779E-2</v>
      </c>
      <c r="BM649" s="480">
        <f t="shared" si="3445"/>
        <v>6.2614622044458779E-2</v>
      </c>
      <c r="BN649" s="480">
        <f t="shared" si="3445"/>
        <v>6.2614622044458779E-2</v>
      </c>
      <c r="BO649" s="480">
        <f t="shared" si="3445"/>
        <v>6.2614622044458779E-2</v>
      </c>
      <c r="BP649" s="480">
        <f t="shared" si="3445"/>
        <v>6.2614622044458779E-2</v>
      </c>
      <c r="BQ649" s="480">
        <f t="shared" si="3445"/>
        <v>6.2614622044458779E-2</v>
      </c>
      <c r="BR649" s="480">
        <f t="shared" si="3445"/>
        <v>6.2614622044458779E-2</v>
      </c>
      <c r="BS649" s="480">
        <f t="shared" si="3445"/>
        <v>6.2614622044458779E-2</v>
      </c>
      <c r="BT649" s="480">
        <f t="shared" si="3445"/>
        <v>6.2614622044458779E-2</v>
      </c>
      <c r="BU649" s="480">
        <f t="shared" si="3445"/>
        <v>6.2614622044458779E-2</v>
      </c>
      <c r="BV649" s="480">
        <f t="shared" si="3445"/>
        <v>6.2614622044458779E-2</v>
      </c>
      <c r="BW649" s="480">
        <f t="shared" si="3445"/>
        <v>6.2614622044458779E-2</v>
      </c>
      <c r="BX649" s="480">
        <f t="shared" si="3445"/>
        <v>6.2614622044458779E-2</v>
      </c>
      <c r="BY649" s="480">
        <f t="shared" si="3445"/>
        <v>6.2614622044458779E-2</v>
      </c>
      <c r="BZ649" s="480">
        <f t="shared" si="3445"/>
        <v>6.2614622044458779E-2</v>
      </c>
      <c r="CA649" s="480">
        <f t="shared" si="3445"/>
        <v>6.2614622044458779E-2</v>
      </c>
      <c r="CB649" s="480">
        <f t="shared" si="3445"/>
        <v>6.2614622044458779E-2</v>
      </c>
      <c r="CC649" s="480">
        <f t="shared" si="3445"/>
        <v>6.2614622044458779E-2</v>
      </c>
      <c r="CD649" s="178"/>
    </row>
    <row r="650" spans="37:82">
      <c r="AK650" s="171" t="s">
        <v>716</v>
      </c>
      <c r="AL650" s="309">
        <f t="shared" si="3444"/>
        <v>0</v>
      </c>
      <c r="AM650" s="309">
        <f t="shared" si="3444"/>
        <v>0</v>
      </c>
      <c r="AN650" s="300">
        <f t="shared" ref="AN650:CC650" si="3446">IF($AO$627=1998,AN48,IF($AO$627=2001,AN76,IF($AO$627=2004,AN104,IF($AO$627=2007,AN178,IF($AO$627=2008,AN251,IF($AO$627=2011,AN324,IF($AO$627=2013,AN397,IF($AO$627=2015,AN470,IF($AO$627=2020,AN543,AN616)))))))))</f>
        <v>5.4500009839908214E-2</v>
      </c>
      <c r="AO650" s="300">
        <f t="shared" si="3446"/>
        <v>4.7799991598603153E-2</v>
      </c>
      <c r="AP650" s="300">
        <f t="shared" si="3446"/>
        <v>4.6599997461220122E-2</v>
      </c>
      <c r="AQ650" s="300">
        <f t="shared" si="3446"/>
        <v>4.5000007490993976E-2</v>
      </c>
      <c r="AR650" s="300">
        <f t="shared" si="3446"/>
        <v>3.9300011835601056E-2</v>
      </c>
      <c r="AS650" s="300">
        <f t="shared" si="3446"/>
        <v>3.6156695917221038E-2</v>
      </c>
      <c r="AT650" s="300">
        <f t="shared" si="3446"/>
        <v>3.8235620751875921E-2</v>
      </c>
      <c r="AU650" s="300">
        <f t="shared" si="3446"/>
        <v>4.410003903757409E-2</v>
      </c>
      <c r="AV650" s="300">
        <f t="shared" si="3446"/>
        <v>4.2200028760331243E-2</v>
      </c>
      <c r="AW650" s="300">
        <f t="shared" si="3446"/>
        <v>3.8900033450578686E-2</v>
      </c>
      <c r="AX650" s="300">
        <f t="shared" si="3446"/>
        <v>3.1000007537453245E-2</v>
      </c>
      <c r="AY650" s="300">
        <f t="shared" si="3446"/>
        <v>2.7100009653499013E-2</v>
      </c>
      <c r="AZ650" s="300">
        <f t="shared" si="3446"/>
        <v>2.2300050192195053E-2</v>
      </c>
      <c r="BA650" s="300">
        <f t="shared" si="3446"/>
        <v>2.5299957325744638E-2</v>
      </c>
      <c r="BB650" s="300">
        <f t="shared" si="3446"/>
        <v>1.5399960174683036E-2</v>
      </c>
      <c r="BC650" s="301">
        <f t="shared" si="3446"/>
        <v>1.1100034333807018E-2</v>
      </c>
      <c r="BD650" s="301">
        <f t="shared" si="3446"/>
        <v>7.1000003200292205E-3</v>
      </c>
      <c r="BE650" s="301">
        <f t="shared" si="3446"/>
        <v>9.1000155016305317E-3</v>
      </c>
      <c r="BF650" s="301">
        <f t="shared" si="3446"/>
        <v>8.6000335029261521E-3</v>
      </c>
      <c r="BG650" s="301">
        <f t="shared" si="3446"/>
        <v>1.0400554570129117E-3</v>
      </c>
      <c r="BH650" s="301">
        <f t="shared" si="3446"/>
        <v>-2.1600186074329786E-3</v>
      </c>
      <c r="BI650" s="302">
        <f t="shared" si="3446"/>
        <v>8.7995469739587939E-4</v>
      </c>
      <c r="BJ650" s="301">
        <f t="shared" si="3446"/>
        <v>2.3329968858514682E-2</v>
      </c>
      <c r="BK650" s="301">
        <f t="shared" si="3446"/>
        <v>3.0590005328907655E-2</v>
      </c>
      <c r="BL650" s="301">
        <f t="shared" si="3446"/>
        <v>2.6869942060977925E-2</v>
      </c>
      <c r="BM650" s="480">
        <f t="shared" si="3446"/>
        <v>2.6869942060977925E-2</v>
      </c>
      <c r="BN650" s="480">
        <f t="shared" si="3446"/>
        <v>2.6869942060977925E-2</v>
      </c>
      <c r="BO650" s="480">
        <f t="shared" si="3446"/>
        <v>2.6869942060977925E-2</v>
      </c>
      <c r="BP650" s="480">
        <f t="shared" si="3446"/>
        <v>2.6869942060977925E-2</v>
      </c>
      <c r="BQ650" s="480">
        <f t="shared" si="3446"/>
        <v>2.6869942060977925E-2</v>
      </c>
      <c r="BR650" s="480">
        <f t="shared" si="3446"/>
        <v>2.6869942060977925E-2</v>
      </c>
      <c r="BS650" s="480">
        <f t="shared" si="3446"/>
        <v>2.6869942060977925E-2</v>
      </c>
      <c r="BT650" s="480">
        <f t="shared" si="3446"/>
        <v>2.6869942060977925E-2</v>
      </c>
      <c r="BU650" s="480">
        <f t="shared" si="3446"/>
        <v>2.6869942060977925E-2</v>
      </c>
      <c r="BV650" s="480">
        <f t="shared" si="3446"/>
        <v>2.6869942060977925E-2</v>
      </c>
      <c r="BW650" s="480">
        <f t="shared" si="3446"/>
        <v>2.6869942060977925E-2</v>
      </c>
      <c r="BX650" s="480">
        <f t="shared" si="3446"/>
        <v>2.6869942060977925E-2</v>
      </c>
      <c r="BY650" s="480">
        <f t="shared" si="3446"/>
        <v>2.6869942060977925E-2</v>
      </c>
      <c r="BZ650" s="480">
        <f t="shared" si="3446"/>
        <v>2.6869942060977925E-2</v>
      </c>
      <c r="CA650" s="480">
        <f t="shared" si="3446"/>
        <v>2.6869942060977925E-2</v>
      </c>
      <c r="CB650" s="480">
        <f t="shared" si="3446"/>
        <v>2.6869942060977925E-2</v>
      </c>
      <c r="CC650" s="480">
        <f t="shared" si="3446"/>
        <v>2.6869942060977925E-2</v>
      </c>
      <c r="CD650" s="178"/>
    </row>
    <row r="651" spans="37:82">
      <c r="AK651" s="171" t="s">
        <v>717</v>
      </c>
      <c r="AL651" s="309">
        <f t="shared" si="3444"/>
        <v>0</v>
      </c>
      <c r="AM651" s="309">
        <f t="shared" si="3444"/>
        <v>0</v>
      </c>
      <c r="AN651" s="300">
        <f t="shared" ref="AN651:CC651" si="3447">IF($AO$627=1998,AN49,IF($AO$627=2001,AN77,IF($AO$627=2004,AN105,IF($AO$627=2007,AN179,IF($AO$627=2008,AN252,IF($AO$627=2011,AN325,IF($AO$627=2013,AN398,IF($AO$627=2015,AN471,IF($AO$627=2020,AN544,AN617)))))))))</f>
        <v>0.36899999999999999</v>
      </c>
      <c r="AO651" s="300">
        <f t="shared" si="3447"/>
        <v>0.36899999999999999</v>
      </c>
      <c r="AP651" s="300">
        <f t="shared" si="3447"/>
        <v>0.36899999999999999</v>
      </c>
      <c r="AQ651" s="300">
        <f t="shared" si="3447"/>
        <v>0.36899999999999999</v>
      </c>
      <c r="AR651" s="300">
        <f t="shared" si="3447"/>
        <v>0.36899999999999999</v>
      </c>
      <c r="AS651" s="300">
        <f t="shared" si="3447"/>
        <v>0.36899999999999999</v>
      </c>
      <c r="AT651" s="300">
        <f t="shared" si="3447"/>
        <v>0.26300000000000001</v>
      </c>
      <c r="AU651" s="300">
        <f t="shared" si="3447"/>
        <v>0.26300000000000001</v>
      </c>
      <c r="AV651" s="300">
        <f t="shared" si="3447"/>
        <v>0.26300000000000001</v>
      </c>
      <c r="AW651" s="300">
        <f t="shared" si="3447"/>
        <v>0.26300000000000001</v>
      </c>
      <c r="AX651" s="300">
        <f t="shared" si="3447"/>
        <v>0.26300000000000001</v>
      </c>
      <c r="AY651" s="300">
        <f t="shared" si="3447"/>
        <v>0.26300000000000001</v>
      </c>
      <c r="AZ651" s="300">
        <f t="shared" si="3447"/>
        <v>0.26300000000000001</v>
      </c>
      <c r="BA651" s="300">
        <f t="shared" si="3447"/>
        <v>0.26300000000000001</v>
      </c>
      <c r="BB651" s="300">
        <f t="shared" si="3447"/>
        <v>0.26300000000000001</v>
      </c>
      <c r="BC651" s="301">
        <f t="shared" si="3447"/>
        <v>0.26300000000000001</v>
      </c>
      <c r="BD651" s="301">
        <f t="shared" si="3447"/>
        <v>0.26300000000000001</v>
      </c>
      <c r="BE651" s="301">
        <f t="shared" si="3447"/>
        <v>0.26300000000000001</v>
      </c>
      <c r="BF651" s="301">
        <f t="shared" si="3447"/>
        <v>0.26300000000000001</v>
      </c>
      <c r="BG651" s="301">
        <f t="shared" si="3447"/>
        <v>0.26300000000000001</v>
      </c>
      <c r="BH651" s="301">
        <f t="shared" si="3447"/>
        <v>0.26300000000000001</v>
      </c>
      <c r="BI651" s="302">
        <f t="shared" si="3447"/>
        <v>0.26300000000000001</v>
      </c>
      <c r="BJ651" s="301">
        <f t="shared" si="3447"/>
        <v>0.14000000000000001</v>
      </c>
      <c r="BK651" s="301">
        <f t="shared" si="3447"/>
        <v>0.14000000000000001</v>
      </c>
      <c r="BL651" s="301">
        <f t="shared" si="3447"/>
        <v>0.14000000000000001</v>
      </c>
      <c r="BM651" s="480">
        <f t="shared" si="3447"/>
        <v>0.14000000000000001</v>
      </c>
      <c r="BN651" s="480">
        <f t="shared" si="3447"/>
        <v>0.14000000000000001</v>
      </c>
      <c r="BO651" s="480">
        <f t="shared" si="3447"/>
        <v>0.14000000000000001</v>
      </c>
      <c r="BP651" s="480">
        <f t="shared" si="3447"/>
        <v>0.14000000000000001</v>
      </c>
      <c r="BQ651" s="480">
        <f t="shared" si="3447"/>
        <v>0.14000000000000001</v>
      </c>
      <c r="BR651" s="480">
        <f t="shared" si="3447"/>
        <v>0.14000000000000001</v>
      </c>
      <c r="BS651" s="480">
        <f t="shared" si="3447"/>
        <v>0.14000000000000001</v>
      </c>
      <c r="BT651" s="480">
        <f t="shared" si="3447"/>
        <v>0.14000000000000001</v>
      </c>
      <c r="BU651" s="480">
        <f t="shared" si="3447"/>
        <v>0.14000000000000001</v>
      </c>
      <c r="BV651" s="480">
        <f t="shared" si="3447"/>
        <v>0.14000000000000001</v>
      </c>
      <c r="BW651" s="480">
        <f t="shared" si="3447"/>
        <v>0.14000000000000001</v>
      </c>
      <c r="BX651" s="480">
        <f t="shared" si="3447"/>
        <v>0.14000000000000001</v>
      </c>
      <c r="BY651" s="480">
        <f t="shared" si="3447"/>
        <v>0.14000000000000001</v>
      </c>
      <c r="BZ651" s="480">
        <f t="shared" si="3447"/>
        <v>0.14000000000000001</v>
      </c>
      <c r="CA651" s="480">
        <f t="shared" si="3447"/>
        <v>0.14000000000000001</v>
      </c>
      <c r="CB651" s="480">
        <f t="shared" si="3447"/>
        <v>0.14000000000000001</v>
      </c>
      <c r="CC651" s="480">
        <f t="shared" si="3447"/>
        <v>0.14000000000000001</v>
      </c>
      <c r="CD651" s="178"/>
    </row>
    <row r="652" spans="37:82" ht="15.6">
      <c r="AK652" s="171" t="s">
        <v>718</v>
      </c>
      <c r="AL652" s="309">
        <f t="shared" si="3444"/>
        <v>0</v>
      </c>
      <c r="AM652" s="309">
        <f t="shared" si="3444"/>
        <v>0</v>
      </c>
      <c r="AN652" s="300">
        <f t="shared" ref="AN652:CC652" si="3448">IF($AO$627=1998,AN50,IF($AO$627=2001,AN78,IF($AO$627=2004,AN106,IF($AO$627=2007,AN180,IF($AO$627=2008,AN253,IF($AO$627=2011,AN326,IF($AO$627=2013,AN399,IF($AO$627=2015,AN472,IF($AO$627=2020,AN545,AN618)))))))))</f>
        <v>0</v>
      </c>
      <c r="AO652" s="300">
        <f t="shared" si="3448"/>
        <v>0</v>
      </c>
      <c r="AP652" s="300">
        <f t="shared" si="3448"/>
        <v>0</v>
      </c>
      <c r="AQ652" s="300">
        <f t="shared" si="3448"/>
        <v>0</v>
      </c>
      <c r="AR652" s="300">
        <f t="shared" si="3448"/>
        <v>0</v>
      </c>
      <c r="AS652" s="300">
        <f t="shared" si="3448"/>
        <v>0</v>
      </c>
      <c r="AT652" s="300">
        <f t="shared" si="3448"/>
        <v>0</v>
      </c>
      <c r="AU652" s="300">
        <f t="shared" si="3448"/>
        <v>0</v>
      </c>
      <c r="AV652" s="300">
        <f t="shared" si="3448"/>
        <v>0</v>
      </c>
      <c r="AW652" s="300">
        <f t="shared" si="3448"/>
        <v>0</v>
      </c>
      <c r="AX652" s="300">
        <f t="shared" si="3448"/>
        <v>0</v>
      </c>
      <c r="AY652" s="300">
        <f t="shared" si="3448"/>
        <v>0</v>
      </c>
      <c r="AZ652" s="300">
        <f t="shared" si="3448"/>
        <v>0</v>
      </c>
      <c r="BA652" s="300">
        <f t="shared" si="3448"/>
        <v>0</v>
      </c>
      <c r="BB652" s="300">
        <f t="shared" si="3448"/>
        <v>0</v>
      </c>
      <c r="BC652" s="301">
        <f t="shared" si="3448"/>
        <v>0</v>
      </c>
      <c r="BD652" s="301">
        <f t="shared" si="3448"/>
        <v>0</v>
      </c>
      <c r="BE652" s="301">
        <f t="shared" si="3448"/>
        <v>0</v>
      </c>
      <c r="BF652" s="301">
        <f t="shared" si="3448"/>
        <v>0</v>
      </c>
      <c r="BG652" s="301">
        <f t="shared" si="3448"/>
        <v>0</v>
      </c>
      <c r="BH652" s="301">
        <f t="shared" si="3448"/>
        <v>0</v>
      </c>
      <c r="BI652" s="302">
        <f t="shared" si="3448"/>
        <v>0</v>
      </c>
      <c r="BJ652" s="301">
        <f t="shared" si="3448"/>
        <v>0</v>
      </c>
      <c r="BK652" s="301">
        <f t="shared" si="3448"/>
        <v>0</v>
      </c>
      <c r="BL652" s="301">
        <f t="shared" si="3448"/>
        <v>0</v>
      </c>
      <c r="BM652" s="480">
        <f t="shared" si="3448"/>
        <v>0</v>
      </c>
      <c r="BN652" s="480">
        <f t="shared" si="3448"/>
        <v>0</v>
      </c>
      <c r="BO652" s="480">
        <f t="shared" si="3448"/>
        <v>0</v>
      </c>
      <c r="BP652" s="480">
        <f t="shared" si="3448"/>
        <v>0</v>
      </c>
      <c r="BQ652" s="480">
        <f t="shared" si="3448"/>
        <v>0</v>
      </c>
      <c r="BR652" s="480">
        <f t="shared" si="3448"/>
        <v>0</v>
      </c>
      <c r="BS652" s="480">
        <f t="shared" si="3448"/>
        <v>0</v>
      </c>
      <c r="BT652" s="480">
        <f t="shared" si="3448"/>
        <v>0</v>
      </c>
      <c r="BU652" s="480">
        <f t="shared" si="3448"/>
        <v>0</v>
      </c>
      <c r="BV652" s="480">
        <f t="shared" si="3448"/>
        <v>0</v>
      </c>
      <c r="BW652" s="480">
        <f t="shared" si="3448"/>
        <v>0</v>
      </c>
      <c r="BX652" s="480">
        <f t="shared" si="3448"/>
        <v>0</v>
      </c>
      <c r="BY652" s="480">
        <f t="shared" si="3448"/>
        <v>0</v>
      </c>
      <c r="BZ652" s="480">
        <f t="shared" si="3448"/>
        <v>0</v>
      </c>
      <c r="CA652" s="480">
        <f t="shared" si="3448"/>
        <v>0</v>
      </c>
      <c r="CB652" s="480">
        <f t="shared" si="3448"/>
        <v>0</v>
      </c>
      <c r="CC652" s="480">
        <f t="shared" si="3448"/>
        <v>0</v>
      </c>
      <c r="CD652" s="178"/>
    </row>
    <row r="653" spans="37:82">
      <c r="AK653" s="171" t="s">
        <v>719</v>
      </c>
      <c r="AL653" s="309">
        <f t="shared" si="3444"/>
        <v>0</v>
      </c>
      <c r="AM653" s="309">
        <f t="shared" si="3444"/>
        <v>0</v>
      </c>
      <c r="AN653" s="300">
        <f t="shared" ref="AN653:CC653" si="3449">IF($AO$627=1998,AN51,IF($AO$627=2001,AN79,IF($AO$627=2004,AN107,IF($AO$627=2007,AN181,IF($AO$627=2008,AN254,IF($AO$627=2011,AN327,IF($AO$627=2013,AN400,IF($AO$627=2015,AN473,IF($AO$627=2020,AN546,AN619)))))))))</f>
        <v>0.21</v>
      </c>
      <c r="AO653" s="300">
        <f t="shared" si="3449"/>
        <v>0.21</v>
      </c>
      <c r="AP653" s="300">
        <f t="shared" si="3449"/>
        <v>0.21</v>
      </c>
      <c r="AQ653" s="300">
        <f t="shared" si="3449"/>
        <v>0.21</v>
      </c>
      <c r="AR653" s="300">
        <f t="shared" si="3449"/>
        <v>0.21</v>
      </c>
      <c r="AS653" s="300">
        <f t="shared" si="3449"/>
        <v>0.21</v>
      </c>
      <c r="AT653" s="300">
        <f t="shared" si="3449"/>
        <v>0.17</v>
      </c>
      <c r="AU653" s="300">
        <f t="shared" si="3449"/>
        <v>0.22</v>
      </c>
      <c r="AV653" s="300">
        <f t="shared" si="3449"/>
        <v>0.22</v>
      </c>
      <c r="AW653" s="300">
        <f t="shared" si="3449"/>
        <v>0.22</v>
      </c>
      <c r="AX653" s="300">
        <f t="shared" si="3449"/>
        <v>0.22</v>
      </c>
      <c r="AY653" s="300">
        <f t="shared" si="3449"/>
        <v>0.22</v>
      </c>
      <c r="AZ653" s="300">
        <f t="shared" si="3449"/>
        <v>0.22</v>
      </c>
      <c r="BA653" s="300">
        <f t="shared" si="3449"/>
        <v>0.22</v>
      </c>
      <c r="BB653" s="300">
        <f t="shared" si="3449"/>
        <v>0.23</v>
      </c>
      <c r="BC653" s="301">
        <f t="shared" si="3449"/>
        <v>0.23</v>
      </c>
      <c r="BD653" s="301">
        <f t="shared" si="3449"/>
        <v>0.23</v>
      </c>
      <c r="BE653" s="301">
        <f t="shared" si="3449"/>
        <v>0.23</v>
      </c>
      <c r="BF653" s="301">
        <f t="shared" si="3449"/>
        <v>0.14699999999999999</v>
      </c>
      <c r="BG653" s="301">
        <f t="shared" si="3449"/>
        <v>0.14699999999999999</v>
      </c>
      <c r="BH653" s="301">
        <f t="shared" si="3449"/>
        <v>0.14699999999999999</v>
      </c>
      <c r="BI653" s="302">
        <f t="shared" si="3449"/>
        <v>0.14699999999999999</v>
      </c>
      <c r="BJ653" s="301">
        <f t="shared" si="3449"/>
        <v>0.156</v>
      </c>
      <c r="BK653" s="301">
        <f t="shared" si="3449"/>
        <v>0.156</v>
      </c>
      <c r="BL653" s="301">
        <f t="shared" si="3449"/>
        <v>0.156</v>
      </c>
      <c r="BM653" s="480">
        <f t="shared" si="3449"/>
        <v>0.156</v>
      </c>
      <c r="BN653" s="480">
        <f t="shared" si="3449"/>
        <v>0.156</v>
      </c>
      <c r="BO653" s="480">
        <f t="shared" si="3449"/>
        <v>0.156</v>
      </c>
      <c r="BP653" s="480">
        <f t="shared" si="3449"/>
        <v>0.156</v>
      </c>
      <c r="BQ653" s="480">
        <f t="shared" si="3449"/>
        <v>0.156</v>
      </c>
      <c r="BR653" s="480">
        <f t="shared" si="3449"/>
        <v>0.156</v>
      </c>
      <c r="BS653" s="480">
        <f t="shared" si="3449"/>
        <v>0.156</v>
      </c>
      <c r="BT653" s="480">
        <f t="shared" si="3449"/>
        <v>0.156</v>
      </c>
      <c r="BU653" s="480">
        <f t="shared" si="3449"/>
        <v>0.156</v>
      </c>
      <c r="BV653" s="480">
        <f t="shared" si="3449"/>
        <v>0.156</v>
      </c>
      <c r="BW653" s="480">
        <f t="shared" si="3449"/>
        <v>0.156</v>
      </c>
      <c r="BX653" s="480">
        <f t="shared" si="3449"/>
        <v>0.156</v>
      </c>
      <c r="BY653" s="480">
        <f t="shared" si="3449"/>
        <v>0.156</v>
      </c>
      <c r="BZ653" s="480">
        <f t="shared" si="3449"/>
        <v>0.156</v>
      </c>
      <c r="CA653" s="480">
        <f t="shared" si="3449"/>
        <v>0.156</v>
      </c>
      <c r="CB653" s="480">
        <f t="shared" si="3449"/>
        <v>0.156</v>
      </c>
      <c r="CC653" s="480">
        <f t="shared" si="3449"/>
        <v>0.156</v>
      </c>
      <c r="CD653" s="178"/>
    </row>
    <row r="654" spans="37:82">
      <c r="AK654" s="171" t="s">
        <v>720</v>
      </c>
      <c r="AL654" s="319">
        <f t="shared" si="3444"/>
        <v>0</v>
      </c>
      <c r="AM654" s="319">
        <f t="shared" si="3444"/>
        <v>0</v>
      </c>
      <c r="AN654" s="300">
        <f t="shared" ref="AN654:CC654" si="3450">IF($AO$627=1998,AN52,IF($AO$627=2001,AN80,IF($AO$627=2004,AN108,IF($AO$627=2007,AN182,IF($AO$627=2008,AN255,IF($AO$627=2011,AN328,IF($AO$627=2013,AN401,IF($AO$627=2015,AN474,IF($AO$627=2020,AN547,AN620)))))))))</f>
        <v>0.02</v>
      </c>
      <c r="AO654" s="300">
        <f t="shared" si="3450"/>
        <v>0.02</v>
      </c>
      <c r="AP654" s="300">
        <f t="shared" si="3450"/>
        <v>0.02</v>
      </c>
      <c r="AQ654" s="300">
        <f t="shared" si="3450"/>
        <v>0.02</v>
      </c>
      <c r="AR654" s="300">
        <f t="shared" si="3450"/>
        <v>0.02</v>
      </c>
      <c r="AS654" s="300">
        <f t="shared" si="3450"/>
        <v>0.02</v>
      </c>
      <c r="AT654" s="300">
        <f t="shared" si="3450"/>
        <v>0.02</v>
      </c>
      <c r="AU654" s="300">
        <f t="shared" si="3450"/>
        <v>0.02</v>
      </c>
      <c r="AV654" s="300">
        <f t="shared" si="3450"/>
        <v>0.02</v>
      </c>
      <c r="AW654" s="300">
        <f t="shared" si="3450"/>
        <v>0.02</v>
      </c>
      <c r="AX654" s="300">
        <f t="shared" si="3450"/>
        <v>0.02</v>
      </c>
      <c r="AY654" s="300">
        <f t="shared" si="3450"/>
        <v>0.02</v>
      </c>
      <c r="AZ654" s="300">
        <f t="shared" si="3450"/>
        <v>0.02</v>
      </c>
      <c r="BA654" s="300">
        <f t="shared" si="3450"/>
        <v>0.02</v>
      </c>
      <c r="BB654" s="300">
        <f t="shared" si="3450"/>
        <v>0.02</v>
      </c>
      <c r="BC654" s="301">
        <f t="shared" si="3450"/>
        <v>0.02</v>
      </c>
      <c r="BD654" s="301">
        <f t="shared" si="3450"/>
        <v>0.02</v>
      </c>
      <c r="BE654" s="301">
        <f t="shared" si="3450"/>
        <v>0.02</v>
      </c>
      <c r="BF654" s="301">
        <f t="shared" si="3450"/>
        <v>0.02</v>
      </c>
      <c r="BG654" s="301">
        <f t="shared" si="3450"/>
        <v>0.02</v>
      </c>
      <c r="BH654" s="301">
        <f t="shared" si="3450"/>
        <v>0.02</v>
      </c>
      <c r="BI654" s="302">
        <f t="shared" si="3450"/>
        <v>0.02</v>
      </c>
      <c r="BJ654" s="301">
        <f t="shared" si="3450"/>
        <v>0.02</v>
      </c>
      <c r="BK654" s="301">
        <f t="shared" si="3450"/>
        <v>0.02</v>
      </c>
      <c r="BL654" s="301">
        <f t="shared" si="3450"/>
        <v>0.02</v>
      </c>
      <c r="BM654" s="480">
        <f t="shared" si="3450"/>
        <v>0.02</v>
      </c>
      <c r="BN654" s="480">
        <f t="shared" si="3450"/>
        <v>0.02</v>
      </c>
      <c r="BO654" s="480">
        <f t="shared" si="3450"/>
        <v>0.02</v>
      </c>
      <c r="BP654" s="480">
        <f t="shared" si="3450"/>
        <v>0.02</v>
      </c>
      <c r="BQ654" s="480">
        <f t="shared" si="3450"/>
        <v>0.02</v>
      </c>
      <c r="BR654" s="480">
        <f t="shared" si="3450"/>
        <v>0.02</v>
      </c>
      <c r="BS654" s="480">
        <f t="shared" si="3450"/>
        <v>0.02</v>
      </c>
      <c r="BT654" s="480">
        <f t="shared" si="3450"/>
        <v>0.02</v>
      </c>
      <c r="BU654" s="480">
        <f t="shared" si="3450"/>
        <v>0.02</v>
      </c>
      <c r="BV654" s="480">
        <f t="shared" si="3450"/>
        <v>0.02</v>
      </c>
      <c r="BW654" s="480">
        <f t="shared" si="3450"/>
        <v>0.02</v>
      </c>
      <c r="BX654" s="480">
        <f t="shared" si="3450"/>
        <v>0.02</v>
      </c>
      <c r="BY654" s="480">
        <f t="shared" si="3450"/>
        <v>0.02</v>
      </c>
      <c r="BZ654" s="480">
        <f t="shared" si="3450"/>
        <v>0.02</v>
      </c>
      <c r="CA654" s="480">
        <f t="shared" si="3450"/>
        <v>0.02</v>
      </c>
      <c r="CB654" s="480">
        <f t="shared" si="3450"/>
        <v>0.02</v>
      </c>
      <c r="CC654" s="480">
        <f t="shared" si="3450"/>
        <v>0.02</v>
      </c>
      <c r="CD654" s="178"/>
    </row>
    <row r="655" spans="37:82" ht="13.8" thickBot="1">
      <c r="AK655" s="482"/>
      <c r="AL655" s="483"/>
      <c r="AM655" s="483"/>
      <c r="AN655" s="483"/>
      <c r="AO655" s="484"/>
      <c r="AP655" s="347"/>
      <c r="AQ655" s="347"/>
      <c r="AR655" s="485"/>
      <c r="AS655" s="485"/>
      <c r="AT655" s="486"/>
      <c r="AU655" s="486"/>
      <c r="AV655" s="462"/>
      <c r="AW655" s="462"/>
      <c r="AX655" s="462"/>
      <c r="AY655" s="487"/>
      <c r="AZ655" s="462"/>
      <c r="BA655" s="462"/>
      <c r="BB655" s="462"/>
      <c r="BC655" s="488"/>
      <c r="BD655" s="488"/>
      <c r="BE655" s="489"/>
      <c r="BF655" s="489"/>
      <c r="BG655" s="489"/>
      <c r="BH655" s="489"/>
      <c r="BI655" s="490"/>
      <c r="BJ655" s="488"/>
      <c r="BK655" s="488"/>
      <c r="BL655" s="489"/>
      <c r="BM655" s="488"/>
      <c r="BN655" s="488"/>
      <c r="BO655" s="488"/>
      <c r="BP655" s="488"/>
      <c r="BQ655" s="488"/>
      <c r="BR655" s="488"/>
      <c r="BS655" s="488"/>
      <c r="BT655" s="488"/>
      <c r="BU655" s="488"/>
      <c r="BV655" s="488"/>
      <c r="BW655" s="488"/>
      <c r="BX655" s="488"/>
      <c r="BY655" s="488"/>
      <c r="BZ655" s="488"/>
      <c r="CA655" s="488"/>
      <c r="CB655" s="488"/>
      <c r="CC655" s="488"/>
      <c r="CD655" s="491"/>
    </row>
    <row r="656" spans="37:82">
      <c r="AK656" s="363"/>
      <c r="AL656" s="492"/>
      <c r="AM656" s="492"/>
      <c r="AN656" s="492"/>
      <c r="AO656" s="444"/>
      <c r="AP656" s="324"/>
      <c r="AQ656" s="324"/>
      <c r="AR656" s="493"/>
      <c r="AS656" s="493"/>
      <c r="AT656" s="494"/>
      <c r="AU656" s="494"/>
      <c r="AV656" s="470"/>
      <c r="AW656" s="470"/>
      <c r="AX656" s="470"/>
      <c r="AY656" s="328"/>
      <c r="AZ656" s="470"/>
      <c r="BA656" s="470"/>
      <c r="BB656" s="470"/>
      <c r="BC656" s="328"/>
      <c r="BD656" s="328"/>
      <c r="BE656" s="471"/>
      <c r="BF656" s="471"/>
      <c r="BG656" s="471"/>
      <c r="BH656" s="471"/>
      <c r="BI656" s="472"/>
      <c r="BJ656" s="328"/>
      <c r="BK656" s="328"/>
      <c r="BL656" s="471"/>
      <c r="BM656" s="328"/>
      <c r="BN656" s="328"/>
      <c r="BO656" s="328"/>
      <c r="BP656" s="328"/>
      <c r="BQ656" s="328"/>
      <c r="BR656" s="328"/>
      <c r="BS656" s="328"/>
      <c r="BT656" s="328"/>
      <c r="BU656" s="328"/>
      <c r="BV656" s="328"/>
      <c r="BW656" s="328"/>
      <c r="BX656" s="328"/>
      <c r="BY656" s="328"/>
      <c r="BZ656" s="328"/>
      <c r="CA656" s="328"/>
      <c r="CB656" s="328"/>
      <c r="CC656" s="328"/>
      <c r="CD656" s="328"/>
    </row>
    <row r="657" spans="37:82">
      <c r="AK657" s="363" t="s">
        <v>725</v>
      </c>
      <c r="AL657" s="122"/>
      <c r="AM657" s="495">
        <f>YEAR(Invoer!AA12)</f>
        <v>1900</v>
      </c>
      <c r="AN657" s="122"/>
      <c r="AO657" s="444"/>
      <c r="AP657" s="324"/>
      <c r="AQ657" s="324"/>
      <c r="AR657" s="493"/>
      <c r="AS657" s="493"/>
      <c r="AT657" s="494"/>
      <c r="AU657" s="494"/>
      <c r="AV657" s="470"/>
      <c r="AW657" s="470"/>
      <c r="AX657" s="470"/>
      <c r="AY657" s="328"/>
      <c r="AZ657" s="470"/>
      <c r="BA657" s="470"/>
      <c r="BB657" s="470"/>
      <c r="BC657" s="328"/>
      <c r="BD657" s="328"/>
      <c r="BE657" s="471"/>
      <c r="BF657" s="471"/>
      <c r="BG657" s="471"/>
      <c r="BH657" s="471"/>
      <c r="BI657" s="472"/>
      <c r="BJ657" s="328"/>
      <c r="BK657" s="328"/>
      <c r="BL657" s="471"/>
      <c r="BM657" s="328"/>
      <c r="BN657" s="328"/>
      <c r="BO657" s="328"/>
      <c r="BP657" s="328"/>
      <c r="BQ657" s="328"/>
      <c r="BR657" s="328"/>
      <c r="BS657" s="328"/>
      <c r="BT657" s="328"/>
      <c r="BU657" s="328"/>
      <c r="BV657" s="328"/>
      <c r="BW657" s="328"/>
      <c r="BX657" s="328"/>
      <c r="BY657" s="328"/>
      <c r="BZ657" s="328"/>
      <c r="CA657" s="328"/>
      <c r="CB657" s="328"/>
      <c r="CC657" s="328"/>
      <c r="CD657" s="328"/>
    </row>
    <row r="658" spans="37:82">
      <c r="AK658" s="261" t="s">
        <v>766</v>
      </c>
      <c r="AL658" s="122"/>
      <c r="AM658" s="148">
        <v>1999</v>
      </c>
      <c r="AN658" s="122"/>
      <c r="AO658" s="293"/>
      <c r="AP658" s="148"/>
      <c r="AQ658" s="148"/>
      <c r="AR658" s="122"/>
      <c r="AS658" s="122"/>
      <c r="AT658" s="122"/>
      <c r="AU658" s="122"/>
      <c r="AY658" s="122"/>
      <c r="BC658" s="122"/>
      <c r="BD658" s="122"/>
      <c r="BG658" s="121"/>
      <c r="BH658" s="122"/>
      <c r="BI658" s="294"/>
      <c r="BJ658" s="122"/>
      <c r="BK658" s="122"/>
      <c r="BL658" s="121"/>
      <c r="BM658" s="122"/>
      <c r="BN658" s="122"/>
      <c r="BO658" s="122"/>
      <c r="BP658" s="122"/>
      <c r="BQ658" s="122"/>
      <c r="BR658" s="122"/>
      <c r="BS658" s="122"/>
      <c r="BT658" s="122"/>
      <c r="BU658" s="122"/>
      <c r="BV658" s="122"/>
      <c r="BW658" s="122"/>
      <c r="BX658" s="122"/>
      <c r="BY658" s="122"/>
      <c r="BZ658" s="122"/>
      <c r="CA658" s="122"/>
      <c r="CB658" s="122"/>
      <c r="CC658" s="122"/>
      <c r="CD658" s="122"/>
    </row>
    <row r="659" spans="37:82">
      <c r="AK659" s="363"/>
      <c r="AL659" s="257" t="str">
        <f>IF($AA$17=4,$Z$16,IF($AA$17=5,$Z$17,$Z$13))</f>
        <v>WAO</v>
      </c>
      <c r="AM659" s="257" t="s">
        <v>721</v>
      </c>
      <c r="AN659" s="122" t="s">
        <v>726</v>
      </c>
      <c r="AO659" s="122"/>
      <c r="AP659" s="148"/>
      <c r="AQ659" s="148"/>
      <c r="AR659" s="122"/>
      <c r="AS659" s="122"/>
      <c r="AT659" s="122"/>
      <c r="AU659" s="122"/>
      <c r="AY659" s="122"/>
      <c r="BC659" s="122"/>
      <c r="BD659" s="122"/>
      <c r="BG659" s="121"/>
      <c r="BH659" s="122"/>
      <c r="BI659" s="294"/>
      <c r="BJ659" s="122"/>
      <c r="BK659" s="122"/>
      <c r="BL659" s="121"/>
      <c r="BM659" s="122"/>
      <c r="BN659" s="122"/>
      <c r="BO659" s="122"/>
      <c r="BP659" s="122"/>
      <c r="BQ659" s="122"/>
      <c r="BR659" s="122"/>
      <c r="BS659" s="122"/>
      <c r="BT659" s="122"/>
      <c r="BU659" s="122"/>
      <c r="BV659" s="122"/>
      <c r="BW659" s="122"/>
      <c r="BX659" s="122"/>
      <c r="BY659" s="122"/>
      <c r="BZ659" s="122"/>
      <c r="CA659" s="122"/>
      <c r="CB659" s="122"/>
      <c r="CC659" s="122"/>
      <c r="CD659" s="122"/>
    </row>
    <row r="660" spans="37:82">
      <c r="AK660" s="171" t="s">
        <v>715</v>
      </c>
      <c r="AL660" s="496" t="e">
        <f t="shared" ref="AL660:AL665" si="3451">INDEX(AL631:BL631,1,$AM$657-$AM$658+1)</f>
        <v>#VALUE!</v>
      </c>
      <c r="AM660" s="496" t="e">
        <f>INDEX(AL640:BL640,1,$AM$657-$AM$658+1)</f>
        <v>#VALUE!</v>
      </c>
      <c r="AN660" s="496" t="e">
        <f t="shared" ref="AN660:AN665" si="3452">INDEX(AL649:BL649,1,$AM$657-$AM$658+1)</f>
        <v>#VALUE!</v>
      </c>
      <c r="AO660" s="497"/>
      <c r="AP660" s="498"/>
      <c r="AQ660" s="148"/>
      <c r="AR660" s="122"/>
      <c r="AS660" s="122"/>
      <c r="AT660" s="122"/>
      <c r="AU660" s="122"/>
      <c r="AY660" s="122"/>
      <c r="BC660" s="122"/>
      <c r="BD660" s="122"/>
      <c r="BG660" s="121"/>
      <c r="BH660" s="122"/>
      <c r="BI660" s="294"/>
      <c r="BJ660" s="122"/>
      <c r="BK660" s="122"/>
      <c r="BL660" s="122"/>
      <c r="BM660" s="122"/>
      <c r="BN660" s="122"/>
      <c r="BO660" s="122"/>
      <c r="BP660" s="122"/>
      <c r="BQ660" s="122"/>
      <c r="BR660" s="122"/>
      <c r="BS660" s="122"/>
      <c r="BT660" s="122"/>
      <c r="BU660" s="122"/>
      <c r="BV660" s="122"/>
      <c r="BW660" s="122"/>
      <c r="BX660" s="122"/>
      <c r="BY660" s="122"/>
      <c r="BZ660" s="122"/>
      <c r="CA660" s="122"/>
      <c r="CB660" s="122"/>
      <c r="CC660" s="122"/>
      <c r="CD660" s="122"/>
    </row>
    <row r="661" spans="37:82">
      <c r="AK661" s="171" t="s">
        <v>716</v>
      </c>
      <c r="AL661" s="499" t="e">
        <f t="shared" si="3451"/>
        <v>#VALUE!</v>
      </c>
      <c r="AM661" s="499" t="e">
        <f>INDEX(AL641:BL641,1,$AM$657-$AM$658+1)</f>
        <v>#VALUE!</v>
      </c>
      <c r="AN661" s="499" t="e">
        <f t="shared" si="3452"/>
        <v>#VALUE!</v>
      </c>
      <c r="AO661" s="497"/>
      <c r="AP661" s="498"/>
      <c r="AQ661" s="148"/>
      <c r="AR661" s="122"/>
      <c r="AS661" s="122"/>
      <c r="AT661" s="122"/>
      <c r="AU661" s="122"/>
      <c r="AY661" s="122"/>
      <c r="BC661" s="122"/>
      <c r="BD661" s="122"/>
      <c r="BG661" s="121"/>
      <c r="BH661" s="122"/>
      <c r="BI661" s="294"/>
      <c r="BJ661" s="122"/>
      <c r="BK661" s="122"/>
      <c r="BL661" s="122"/>
      <c r="BM661" s="122"/>
      <c r="BN661" s="122"/>
      <c r="BO661" s="122"/>
      <c r="BP661" s="122"/>
      <c r="BQ661" s="122"/>
      <c r="BR661" s="122"/>
      <c r="BS661" s="122"/>
      <c r="BT661" s="122"/>
      <c r="BU661" s="122"/>
      <c r="BV661" s="122"/>
      <c r="BW661" s="122"/>
      <c r="BX661" s="122"/>
      <c r="BY661" s="122"/>
      <c r="BZ661" s="122"/>
      <c r="CA661" s="122"/>
      <c r="CB661" s="122"/>
      <c r="CC661" s="122"/>
      <c r="CD661" s="122"/>
    </row>
    <row r="662" spans="37:82">
      <c r="AK662" s="171" t="s">
        <v>717</v>
      </c>
      <c r="AL662" s="499" t="e">
        <f t="shared" si="3451"/>
        <v>#VALUE!</v>
      </c>
      <c r="AM662" s="499" t="e">
        <f t="shared" ref="AM662:AM663" si="3453">INDEX(AL642:BL642,1,$AM$657-$AM$658+1)</f>
        <v>#VALUE!</v>
      </c>
      <c r="AN662" s="499" t="e">
        <f t="shared" si="3452"/>
        <v>#VALUE!</v>
      </c>
      <c r="AO662" s="497"/>
      <c r="AP662" s="498"/>
      <c r="AQ662" s="148"/>
      <c r="AR662" s="122"/>
      <c r="AS662" s="122"/>
      <c r="AT662" s="122"/>
      <c r="AU662" s="122"/>
      <c r="AY662" s="122"/>
      <c r="BC662" s="122"/>
      <c r="BD662" s="122"/>
      <c r="BG662" s="121"/>
      <c r="BH662" s="122"/>
      <c r="BI662" s="294"/>
      <c r="BJ662" s="122"/>
      <c r="BK662" s="122"/>
      <c r="BL662" s="122"/>
      <c r="BM662" s="122"/>
      <c r="BN662" s="122"/>
      <c r="BO662" s="122"/>
      <c r="BP662" s="122"/>
      <c r="BQ662" s="122"/>
      <c r="BR662" s="122"/>
      <c r="BS662" s="122"/>
      <c r="BT662" s="122"/>
      <c r="BU662" s="122"/>
      <c r="BV662" s="122"/>
      <c r="BW662" s="122"/>
      <c r="BX662" s="122"/>
      <c r="BY662" s="122"/>
      <c r="BZ662" s="122"/>
      <c r="CA662" s="122"/>
      <c r="CB662" s="122"/>
      <c r="CC662" s="122"/>
      <c r="CD662" s="122"/>
    </row>
    <row r="663" spans="37:82" ht="15.6">
      <c r="AK663" s="171" t="s">
        <v>718</v>
      </c>
      <c r="AL663" s="499" t="e">
        <f t="shared" si="3451"/>
        <v>#VALUE!</v>
      </c>
      <c r="AM663" s="499" t="e">
        <f t="shared" si="3453"/>
        <v>#VALUE!</v>
      </c>
      <c r="AN663" s="499" t="e">
        <f t="shared" si="3452"/>
        <v>#VALUE!</v>
      </c>
      <c r="AO663" s="497"/>
      <c r="AP663" s="498"/>
      <c r="AQ663" s="148"/>
      <c r="AR663" s="122"/>
      <c r="AS663" s="122"/>
      <c r="AT663" s="122"/>
      <c r="AU663" s="122"/>
      <c r="AY663" s="122"/>
      <c r="BC663" s="122"/>
      <c r="BD663" s="122"/>
      <c r="BG663" s="121"/>
      <c r="BH663" s="122"/>
      <c r="BI663" s="294"/>
      <c r="BJ663" s="122"/>
      <c r="BK663" s="122"/>
      <c r="BL663" s="122"/>
      <c r="BM663" s="122"/>
      <c r="BN663" s="122"/>
      <c r="BO663" s="122"/>
      <c r="BP663" s="122"/>
      <c r="BQ663" s="122"/>
      <c r="BR663" s="122"/>
      <c r="BS663" s="122"/>
      <c r="BT663" s="122"/>
      <c r="BU663" s="122"/>
      <c r="BV663" s="122"/>
      <c r="BW663" s="122"/>
      <c r="BX663" s="122"/>
      <c r="BY663" s="122"/>
      <c r="BZ663" s="122"/>
      <c r="CA663" s="122"/>
      <c r="CB663" s="122"/>
      <c r="CC663" s="122"/>
      <c r="CD663" s="122"/>
    </row>
    <row r="664" spans="37:82">
      <c r="AK664" s="171" t="s">
        <v>719</v>
      </c>
      <c r="AL664" s="499" t="e">
        <f>INDEX(AL635:BL635,1,$AM$657-$AM$658+1)</f>
        <v>#VALUE!</v>
      </c>
      <c r="AM664" s="499" t="e">
        <f>INDEX(AL644:BL644,1,$AM$657-$AM$658+1)</f>
        <v>#VALUE!</v>
      </c>
      <c r="AN664" s="499" t="e">
        <f t="shared" si="3452"/>
        <v>#VALUE!</v>
      </c>
      <c r="AO664" s="497"/>
      <c r="AP664" s="498"/>
      <c r="AQ664" s="148"/>
      <c r="AR664" s="122"/>
      <c r="AS664" s="122"/>
      <c r="AT664" s="122"/>
      <c r="AU664" s="122"/>
      <c r="AY664" s="122"/>
      <c r="BC664" s="122"/>
      <c r="BD664" s="122"/>
      <c r="BG664" s="121"/>
      <c r="BH664" s="122"/>
      <c r="BI664" s="294"/>
      <c r="BJ664" s="122"/>
      <c r="BK664" s="122"/>
      <c r="BL664" s="122"/>
      <c r="BM664" s="122"/>
      <c r="BN664" s="122"/>
      <c r="BO664" s="122"/>
      <c r="BP664" s="122"/>
      <c r="BQ664" s="122"/>
      <c r="BR664" s="122"/>
      <c r="BS664" s="122"/>
      <c r="BT664" s="122"/>
      <c r="BU664" s="122"/>
      <c r="BV664" s="122"/>
      <c r="BW664" s="122"/>
      <c r="BX664" s="122"/>
      <c r="BY664" s="122"/>
      <c r="BZ664" s="122"/>
      <c r="CA664" s="122"/>
      <c r="CB664" s="122"/>
      <c r="CC664" s="122"/>
      <c r="CD664" s="122"/>
    </row>
    <row r="665" spans="37:82">
      <c r="AK665" s="171" t="s">
        <v>720</v>
      </c>
      <c r="AL665" s="500" t="e">
        <f t="shared" si="3451"/>
        <v>#VALUE!</v>
      </c>
      <c r="AM665" s="500" t="e">
        <f>INDEX(AL645:BL645,1,$AM$657-$AM$658+1)</f>
        <v>#VALUE!</v>
      </c>
      <c r="AN665" s="500" t="e">
        <f t="shared" si="3452"/>
        <v>#VALUE!</v>
      </c>
      <c r="AO665" s="497"/>
      <c r="AP665" s="498"/>
      <c r="AQ665" s="148"/>
      <c r="AR665" s="122"/>
      <c r="AS665" s="122"/>
      <c r="AT665" s="122"/>
      <c r="AU665" s="122"/>
      <c r="AY665" s="122"/>
      <c r="BC665" s="122"/>
      <c r="BD665" s="122"/>
      <c r="BG665" s="121"/>
      <c r="BH665" s="122"/>
      <c r="BI665" s="294"/>
      <c r="BJ665" s="122"/>
      <c r="BK665" s="122"/>
      <c r="BL665" s="122"/>
      <c r="BM665" s="122"/>
      <c r="BN665" s="122"/>
      <c r="BO665" s="122"/>
      <c r="BP665" s="122"/>
      <c r="BQ665" s="122"/>
      <c r="BR665" s="122"/>
      <c r="BS665" s="122"/>
      <c r="BT665" s="122"/>
      <c r="BU665" s="122"/>
      <c r="BV665" s="122"/>
      <c r="BW665" s="122"/>
      <c r="BX665" s="122"/>
      <c r="BY665" s="122"/>
      <c r="BZ665" s="122"/>
      <c r="CA665" s="122"/>
      <c r="CB665" s="122"/>
      <c r="CC665" s="122"/>
      <c r="CD665" s="122"/>
    </row>
    <row r="666" spans="37:82" ht="13.8" thickBot="1">
      <c r="AK666" s="501"/>
      <c r="AL666" s="502"/>
      <c r="AM666" s="502"/>
      <c r="AN666" s="502"/>
      <c r="AO666" s="502"/>
      <c r="AP666" s="271"/>
      <c r="AQ666" s="271"/>
      <c r="AR666" s="270"/>
      <c r="AS666" s="270"/>
      <c r="AT666" s="270"/>
      <c r="AU666" s="270"/>
      <c r="AV666" s="272"/>
      <c r="AW666" s="272"/>
      <c r="AX666" s="272"/>
      <c r="AY666" s="270"/>
      <c r="AZ666" s="272"/>
      <c r="BA666" s="272"/>
      <c r="BB666" s="272"/>
      <c r="BC666" s="270"/>
      <c r="BD666" s="270"/>
      <c r="BE666" s="234"/>
      <c r="BF666" s="234"/>
      <c r="BG666" s="270"/>
      <c r="BH666" s="270"/>
      <c r="BI666" s="503"/>
      <c r="BJ666" s="270"/>
      <c r="BK666" s="270"/>
      <c r="BL666" s="270"/>
      <c r="BM666" s="270"/>
      <c r="BN666" s="270"/>
      <c r="BO666" s="270"/>
      <c r="BP666" s="270"/>
      <c r="BQ666" s="270"/>
      <c r="BR666" s="270"/>
      <c r="BS666" s="270"/>
      <c r="BT666" s="270"/>
      <c r="BU666" s="270"/>
      <c r="BV666" s="270"/>
      <c r="BW666" s="270"/>
      <c r="BX666" s="270"/>
      <c r="BY666" s="270"/>
      <c r="BZ666" s="270"/>
      <c r="CA666" s="270"/>
      <c r="CB666" s="270"/>
      <c r="CC666" s="270"/>
      <c r="CD666" s="270"/>
    </row>
    <row r="667" spans="37:82" ht="13.8" thickTop="1">
      <c r="AK667" s="122"/>
      <c r="AL667" s="122"/>
      <c r="AM667" s="122"/>
      <c r="AN667" s="122"/>
      <c r="AO667" s="122"/>
      <c r="AP667" s="148"/>
      <c r="AQ667" s="148"/>
      <c r="AR667" s="122"/>
      <c r="AS667" s="122"/>
      <c r="AT667" s="122"/>
      <c r="AU667" s="122"/>
      <c r="AY667" s="122"/>
      <c r="BI667" s="294"/>
      <c r="BW667" s="3"/>
      <c r="BX667" s="3"/>
      <c r="BY667" s="3"/>
    </row>
    <row r="668" spans="37:82">
      <c r="AK668" s="122"/>
      <c r="AL668" s="122"/>
      <c r="AM668" s="122"/>
      <c r="AN668" s="122"/>
      <c r="AO668" s="122"/>
      <c r="AP668" s="148"/>
      <c r="AQ668" s="148"/>
      <c r="AR668" s="122"/>
      <c r="AS668" s="122"/>
      <c r="AT668" s="122"/>
      <c r="AU668" s="122"/>
      <c r="AY668" s="122"/>
      <c r="BI668" s="294"/>
      <c r="BW668" s="3"/>
      <c r="BX668" s="3"/>
      <c r="BY668" s="3"/>
    </row>
    <row r="669" spans="37:82">
      <c r="BI669" s="294"/>
      <c r="BW669" s="3"/>
      <c r="BX669" s="3"/>
      <c r="BY669" s="3"/>
    </row>
    <row r="670" spans="37:82">
      <c r="BI670" s="294"/>
      <c r="BW670" s="3"/>
      <c r="BX670" s="3"/>
      <c r="BY670" s="3"/>
    </row>
    <row r="671" spans="37:82">
      <c r="BI671" s="294"/>
      <c r="BN671" s="1"/>
      <c r="BO671" s="1"/>
      <c r="BP671" s="1"/>
    </row>
    <row r="672" spans="37:82">
      <c r="BI672" s="294"/>
      <c r="BN672" s="1"/>
      <c r="BO672" s="1"/>
      <c r="BP672" s="1"/>
    </row>
    <row r="673" spans="61:68">
      <c r="BI673" s="294"/>
      <c r="BN673" s="1"/>
      <c r="BO673" s="1"/>
      <c r="BP673" s="1"/>
    </row>
    <row r="674" spans="61:68">
      <c r="BI674" s="294"/>
      <c r="BN674" s="1"/>
      <c r="BO674" s="1"/>
      <c r="BP674" s="1"/>
    </row>
    <row r="675" spans="61:68">
      <c r="BI675" s="294"/>
      <c r="BN675" s="1"/>
      <c r="BO675" s="1"/>
      <c r="BP675" s="1"/>
    </row>
    <row r="676" spans="61:68">
      <c r="BI676" s="294"/>
      <c r="BN676" s="1"/>
      <c r="BO676" s="1"/>
      <c r="BP676" s="1"/>
    </row>
    <row r="677" spans="61:68">
      <c r="BI677" s="294"/>
      <c r="BN677" s="1"/>
      <c r="BO677" s="1"/>
      <c r="BP677" s="1"/>
    </row>
    <row r="678" spans="61:68">
      <c r="BI678" s="294"/>
      <c r="BN678" s="1"/>
      <c r="BO678" s="1"/>
      <c r="BP678" s="1"/>
    </row>
    <row r="679" spans="61:68">
      <c r="BI679" s="294"/>
      <c r="BN679" s="1"/>
      <c r="BO679" s="1"/>
      <c r="BP679" s="1"/>
    </row>
    <row r="680" spans="61:68">
      <c r="BI680" s="294"/>
      <c r="BN680" s="1"/>
      <c r="BO680" s="1"/>
      <c r="BP680" s="1"/>
    </row>
    <row r="681" spans="61:68">
      <c r="BI681" s="294"/>
    </row>
    <row r="682" spans="61:68">
      <c r="BI682" s="294"/>
    </row>
    <row r="683" spans="61:68">
      <c r="BI683" s="294"/>
    </row>
    <row r="684" spans="61:68">
      <c r="BI684" s="294"/>
    </row>
    <row r="685" spans="61:68">
      <c r="BI685" s="294"/>
    </row>
    <row r="686" spans="61:68">
      <c r="BI686" s="294"/>
    </row>
    <row r="687" spans="61:68">
      <c r="BI687" s="294"/>
    </row>
    <row r="688" spans="61:68">
      <c r="BI688" s="294"/>
    </row>
    <row r="689" spans="61:61">
      <c r="BI689" s="294"/>
    </row>
    <row r="690" spans="61:61">
      <c r="BI690" s="294"/>
    </row>
    <row r="691" spans="61:61">
      <c r="BI691" s="294"/>
    </row>
    <row r="692" spans="61:61">
      <c r="BI692" s="294"/>
    </row>
    <row r="693" spans="61:61">
      <c r="BI693" s="294"/>
    </row>
    <row r="694" spans="61:61">
      <c r="BI694" s="294"/>
    </row>
    <row r="695" spans="61:61">
      <c r="BI695" s="294"/>
    </row>
    <row r="696" spans="61:61">
      <c r="BI696" s="294"/>
    </row>
    <row r="697" spans="61:61">
      <c r="BI697" s="294"/>
    </row>
    <row r="698" spans="61:61">
      <c r="BI698" s="294"/>
    </row>
    <row r="699" spans="61:61">
      <c r="BI699" s="294"/>
    </row>
    <row r="700" spans="61:61">
      <c r="BI700" s="294"/>
    </row>
    <row r="701" spans="61:61">
      <c r="BI701" s="294"/>
    </row>
    <row r="702" spans="61:61">
      <c r="BI702" s="294"/>
    </row>
    <row r="703" spans="61:61">
      <c r="BI703" s="294"/>
    </row>
    <row r="704" spans="61:61">
      <c r="BI704" s="294"/>
    </row>
    <row r="705" spans="61:61">
      <c r="BI705" s="294"/>
    </row>
    <row r="706" spans="61:61">
      <c r="BI706" s="294"/>
    </row>
    <row r="707" spans="61:61">
      <c r="BI707" s="294"/>
    </row>
    <row r="708" spans="61:61">
      <c r="BI708" s="294"/>
    </row>
  </sheetData>
  <sheetProtection algorithmName="SHA-512" hashValue="4YNn0HQ8v1H3gPYpYm6JFMhHb41rdloT+O+CH4t0dzNr5nPzk91vexoOc02Ahq9pONUzHg9OsP/UcRe68uZj7w==" saltValue="gPDAgrBW8pWB6DlC+6A/SQ==" spinCount="100000" sheet="1" objects="1" scenarios="1"/>
  <mergeCells count="14">
    <mergeCell ref="B10:C10"/>
    <mergeCell ref="B15:C15"/>
    <mergeCell ref="B16:C16"/>
    <mergeCell ref="B6:C6"/>
    <mergeCell ref="B7:C7"/>
    <mergeCell ref="B8:C8"/>
    <mergeCell ref="B9:C9"/>
    <mergeCell ref="B12:C12"/>
    <mergeCell ref="B11:C11"/>
    <mergeCell ref="B17:C17"/>
    <mergeCell ref="B13:C13"/>
    <mergeCell ref="B14:C14"/>
    <mergeCell ref="B45:F45"/>
    <mergeCell ref="B18:C18"/>
  </mergeCells>
  <phoneticPr fontId="24" type="noConversion"/>
  <printOptions horizontalCentered="1" verticalCentered="1"/>
  <pageMargins left="0.78740157480314965" right="0.78740157480314965" top="0.98425196850393704" bottom="0.98425196850393704" header="0.51181102362204722" footer="0.51181102362204722"/>
  <pageSetup paperSize="9" scale="92" orientation="portrait" r:id="rId1"/>
  <headerFooter alignWithMargins="0">
    <oddFooter>&amp;L&amp;"GAK TT Sans,Regular"&amp;D</oddFooter>
  </headerFooter>
  <drawing r:id="rId2"/>
  <legacyDrawing r:id="rId3"/>
  <oleObjects>
    <mc:AlternateContent xmlns:mc="http://schemas.openxmlformats.org/markup-compatibility/2006">
      <mc:Choice Requires="x14">
        <oleObject progId="Equation.3" shapeId="1165" r:id="rId4">
          <objectPr defaultSize="0" autoPict="0" r:id="rId5">
            <anchor moveWithCells="1">
              <from>
                <xdr:col>8</xdr:col>
                <xdr:colOff>22860</xdr:colOff>
                <xdr:row>8</xdr:row>
                <xdr:rowOff>53340</xdr:rowOff>
              </from>
              <to>
                <xdr:col>130</xdr:col>
                <xdr:colOff>76200</xdr:colOff>
                <xdr:row>15</xdr:row>
                <xdr:rowOff>60960</xdr:rowOff>
              </to>
            </anchor>
          </objectPr>
        </oleObject>
      </mc:Choice>
      <mc:Fallback>
        <oleObject progId="Equation.3" shapeId="1165" r:id="rId4"/>
      </mc:Fallback>
    </mc:AlternateContent>
  </oleObjects>
  <mc:AlternateContent xmlns:mc="http://schemas.openxmlformats.org/markup-compatibility/2006">
    <mc:Choice Requires="x14">
      <controls>
        <mc:AlternateContent xmlns:mc="http://schemas.openxmlformats.org/markup-compatibility/2006">
          <mc:Choice Requires="x14">
            <control shapeId="1145" r:id="rId6" name="Drop Down 121">
              <controlPr defaultSize="0" print="0" autoLine="0" autoPict="0">
                <anchor moveWithCells="1">
                  <from>
                    <xdr:col>4</xdr:col>
                    <xdr:colOff>0</xdr:colOff>
                    <xdr:row>12</xdr:row>
                    <xdr:rowOff>7620</xdr:rowOff>
                  </from>
                  <to>
                    <xdr:col>5</xdr:col>
                    <xdr:colOff>7620</xdr:colOff>
                    <xdr:row>13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2"/>
  <dimension ref="A1:EP16"/>
  <sheetViews>
    <sheetView workbookViewId="0"/>
  </sheetViews>
  <sheetFormatPr defaultRowHeight="13.2"/>
  <cols>
    <col min="1" max="1" width="51.77734375" style="356" customWidth="1"/>
    <col min="2" max="2" width="49.6640625" style="356" customWidth="1"/>
    <col min="3" max="146" width="8.88671875" style="356"/>
  </cols>
  <sheetData>
    <row r="1" spans="1:2">
      <c r="A1" s="451" t="s">
        <v>1229</v>
      </c>
    </row>
    <row r="2" spans="1:2">
      <c r="A2" s="355">
        <v>42370</v>
      </c>
      <c r="B2" s="355">
        <v>42726</v>
      </c>
    </row>
    <row r="3" spans="1:2">
      <c r="A3" s="356" t="s">
        <v>1227</v>
      </c>
      <c r="B3" s="624" t="s">
        <v>1227</v>
      </c>
    </row>
    <row r="4" spans="1:2">
      <c r="A4" s="624" t="s">
        <v>1216</v>
      </c>
      <c r="B4" s="624" t="s">
        <v>1216</v>
      </c>
    </row>
    <row r="5" spans="1:2">
      <c r="A5" s="624"/>
      <c r="B5" s="624"/>
    </row>
    <row r="6" spans="1:2">
      <c r="A6" s="625" t="s">
        <v>1217</v>
      </c>
      <c r="B6" s="625" t="s">
        <v>1217</v>
      </c>
    </row>
    <row r="7" spans="1:2">
      <c r="A7" s="625" t="s">
        <v>1218</v>
      </c>
      <c r="B7" s="625" t="s">
        <v>1218</v>
      </c>
    </row>
    <row r="8" spans="1:2">
      <c r="A8" s="625" t="s">
        <v>1219</v>
      </c>
      <c r="B8" s="625" t="s">
        <v>1219</v>
      </c>
    </row>
    <row r="9" spans="1:2">
      <c r="A9" s="625" t="s">
        <v>1220</v>
      </c>
      <c r="B9" s="625" t="s">
        <v>1220</v>
      </c>
    </row>
    <row r="10" spans="1:2">
      <c r="A10" s="625" t="s">
        <v>1221</v>
      </c>
      <c r="B10" s="625" t="s">
        <v>1221</v>
      </c>
    </row>
    <row r="11" spans="1:2">
      <c r="A11" s="625" t="s">
        <v>1222</v>
      </c>
      <c r="B11" s="625" t="s">
        <v>1222</v>
      </c>
    </row>
    <row r="12" spans="1:2">
      <c r="A12" s="625" t="s">
        <v>1223</v>
      </c>
      <c r="B12" s="625" t="s">
        <v>1223</v>
      </c>
    </row>
    <row r="13" spans="1:2">
      <c r="A13" s="625" t="s">
        <v>1224</v>
      </c>
      <c r="B13" s="625" t="s">
        <v>1224</v>
      </c>
    </row>
    <row r="14" spans="1:2">
      <c r="A14" s="625" t="s">
        <v>1225</v>
      </c>
      <c r="B14" s="625" t="s">
        <v>1225</v>
      </c>
    </row>
    <row r="15" spans="1:2">
      <c r="A15" s="625" t="s">
        <v>1226</v>
      </c>
      <c r="B15" s="625" t="s">
        <v>1226</v>
      </c>
    </row>
    <row r="16" spans="1:2">
      <c r="B16" s="625" t="s">
        <v>1228</v>
      </c>
    </row>
  </sheetData>
  <sheetProtection algorithmName="SHA-512" hashValue="nhkM/RD0YESRN05valPIwUWsHVE3PPw6t1xAKb0GSegRPXYSetAVnKRxRVFG3kndALDTvJhRpcv3f5N7Utq6Dg==" saltValue="DghM0fo1aOXvyp63MLQnC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B28"/>
  <sheetViews>
    <sheetView workbookViewId="0"/>
  </sheetViews>
  <sheetFormatPr defaultRowHeight="13.2"/>
  <sheetData>
    <row r="1" spans="1:1">
      <c r="A1" s="112"/>
    </row>
    <row r="2" spans="1:1">
      <c r="A2" s="112"/>
    </row>
    <row r="3" spans="1:1">
      <c r="A3" s="112"/>
    </row>
    <row r="4" spans="1:1">
      <c r="A4" s="112"/>
    </row>
    <row r="5" spans="1:1">
      <c r="A5" s="112"/>
    </row>
    <row r="6" spans="1:1">
      <c r="A6" s="112"/>
    </row>
    <row r="7" spans="1:1">
      <c r="A7" s="112"/>
    </row>
    <row r="8" spans="1:1">
      <c r="A8" s="112"/>
    </row>
    <row r="9" spans="1:1">
      <c r="A9" s="112"/>
    </row>
    <row r="11" spans="1:1">
      <c r="A11" s="112"/>
    </row>
    <row r="13" spans="1:1">
      <c r="A13" s="112"/>
    </row>
    <row r="14" spans="1:1">
      <c r="A14" s="112"/>
    </row>
    <row r="15" spans="1:1">
      <c r="A15" s="112"/>
    </row>
    <row r="16" spans="1:1">
      <c r="A16" s="112"/>
    </row>
    <row r="17" spans="1:2">
      <c r="A17" s="112"/>
      <c r="B17" s="112"/>
    </row>
    <row r="18" spans="1:2">
      <c r="B18" s="112"/>
    </row>
    <row r="19" spans="1:2">
      <c r="B19" s="112"/>
    </row>
    <row r="20" spans="1:2">
      <c r="B20" s="112"/>
    </row>
    <row r="21" spans="1:2">
      <c r="B21" s="112"/>
    </row>
    <row r="22" spans="1:2">
      <c r="B22" s="112"/>
    </row>
    <row r="23" spans="1:2">
      <c r="B23" s="112"/>
    </row>
    <row r="24" spans="1:2">
      <c r="B24" s="112"/>
    </row>
    <row r="25" spans="1:2">
      <c r="B25" s="112"/>
    </row>
    <row r="26" spans="1:2">
      <c r="B26" s="112"/>
    </row>
    <row r="27" spans="1:2">
      <c r="B27" s="112"/>
    </row>
    <row r="28" spans="1:2">
      <c r="B28" s="1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31</vt:i4>
      </vt:variant>
    </vt:vector>
  </HeadingPairs>
  <TitlesOfParts>
    <vt:vector size="37" baseType="lpstr">
      <vt:lpstr>Besluiten</vt:lpstr>
      <vt:lpstr>Indexen</vt:lpstr>
      <vt:lpstr>Versies</vt:lpstr>
      <vt:lpstr>Invoer</vt:lpstr>
      <vt:lpstr>AOW</vt:lpstr>
      <vt:lpstr>Aantekeningen</vt:lpstr>
      <vt:lpstr>Versies!_MailAutoSig</vt:lpstr>
      <vt:lpstr>Versies!_MailEndCompose</vt:lpstr>
      <vt:lpstr>Besluiten!ABW_R251_tabel</vt:lpstr>
      <vt:lpstr>Invoer!Afdrukbereik</vt:lpstr>
      <vt:lpstr>bedrag</vt:lpstr>
      <vt:lpstr>Besluiten!d16e103</vt:lpstr>
      <vt:lpstr>Besluiten!d16e106</vt:lpstr>
      <vt:lpstr>Besluiten!d16e49</vt:lpstr>
      <vt:lpstr>Besluiten!d16e54</vt:lpstr>
      <vt:lpstr>Besluiten!d16e68</vt:lpstr>
      <vt:lpstr>Besluiten!d16e74</vt:lpstr>
      <vt:lpstr>Besluiten!d16e80</vt:lpstr>
      <vt:lpstr>Besluiten!d16e86</vt:lpstr>
      <vt:lpstr>Besluiten!d17e106</vt:lpstr>
      <vt:lpstr>Besluiten!d17e107</vt:lpstr>
      <vt:lpstr>Besluiten!d17e49</vt:lpstr>
      <vt:lpstr>Besluiten!d17e54</vt:lpstr>
      <vt:lpstr>Besluiten!d17e55</vt:lpstr>
      <vt:lpstr>Besluiten!d17e64</vt:lpstr>
      <vt:lpstr>Besluiten!d17e65</vt:lpstr>
      <vt:lpstr>Besluiten!d17e68</vt:lpstr>
      <vt:lpstr>Besluiten!d17e69</vt:lpstr>
      <vt:lpstr>Besluiten!d17e74</vt:lpstr>
      <vt:lpstr>Besluiten!d17e75</vt:lpstr>
      <vt:lpstr>Besluiten!d17e80</vt:lpstr>
      <vt:lpstr>Besluiten!d17e81</vt:lpstr>
      <vt:lpstr>Besluiten!d17e86</vt:lpstr>
      <vt:lpstr>Besluiten!d17e87</vt:lpstr>
      <vt:lpstr>euro</vt:lpstr>
      <vt:lpstr>GeboorteDatum</vt:lpstr>
      <vt:lpstr>percentage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Visser</dc:creator>
  <cp:lastModifiedBy>Hoen, Alex</cp:lastModifiedBy>
  <cp:lastPrinted>2013-01-14T15:35:48Z</cp:lastPrinted>
  <dcterms:created xsi:type="dcterms:W3CDTF">2000-09-26T06:51:15Z</dcterms:created>
  <dcterms:modified xsi:type="dcterms:W3CDTF">2025-06-26T11:42:48Z</dcterms:modified>
</cp:coreProperties>
</file>